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20" windowHeight="8010" activeTab="0"/>
  </bookViews>
  <sheets>
    <sheet name="Перла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<sst xmlns="http://schemas.openxmlformats.org/spreadsheetml/2006/main" count="140" uniqueCount="80">
  <si>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Блок 1</t>
  </si>
  <si>
    <t>ВХОД</t>
  </si>
  <si>
    <t>ЕТАЖ</t>
  </si>
  <si>
    <t>№</t>
  </si>
  <si>
    <t>чиста площ</t>
  </si>
  <si>
    <t>К и</t>
  </si>
  <si>
    <t>Кв</t>
  </si>
  <si>
    <t>Кив</t>
  </si>
  <si>
    <t>Км</t>
  </si>
  <si>
    <t>Кпп</t>
  </si>
  <si>
    <t>С1</t>
  </si>
  <si>
    <t>Изба №</t>
  </si>
  <si>
    <t xml:space="preserve">Изба м2 </t>
  </si>
  <si>
    <t>Ксп</t>
  </si>
  <si>
    <t>С2</t>
  </si>
  <si>
    <t>С1 + С2</t>
  </si>
  <si>
    <t>К%</t>
  </si>
  <si>
    <t xml:space="preserve">Общи части </t>
  </si>
  <si>
    <t>С3</t>
  </si>
  <si>
    <t>Обща площ</t>
  </si>
  <si>
    <t>Цена</t>
  </si>
  <si>
    <t>Изглед</t>
  </si>
  <si>
    <t>П</t>
  </si>
  <si>
    <t>вътр. двор и улица</t>
  </si>
  <si>
    <t>Магазин 2</t>
  </si>
  <si>
    <t>вътр. двор</t>
  </si>
  <si>
    <t>Магазин 5</t>
  </si>
  <si>
    <t>Апартамент 4</t>
  </si>
  <si>
    <t>2 спални</t>
  </si>
  <si>
    <t>Магазин 1</t>
  </si>
  <si>
    <t>улица</t>
  </si>
  <si>
    <t>Блок 2</t>
  </si>
  <si>
    <t>Магазин 4</t>
  </si>
  <si>
    <t>Магазин 3</t>
  </si>
  <si>
    <t xml:space="preserve">   Магазин 7</t>
  </si>
  <si>
    <t>Блок 3</t>
  </si>
  <si>
    <t>С</t>
  </si>
  <si>
    <t>Фитнес зала</t>
  </si>
  <si>
    <t>Апартамент 6</t>
  </si>
  <si>
    <t>външ. двор и блок 5</t>
  </si>
  <si>
    <t>Апартамент 12</t>
  </si>
  <si>
    <t>три страни- двор</t>
  </si>
  <si>
    <t>Апартамент 17</t>
  </si>
  <si>
    <t>двор и блок 5</t>
  </si>
  <si>
    <t>1 спалня</t>
  </si>
  <si>
    <t>вътр. и външ. двор</t>
  </si>
  <si>
    <t>Апартамент 28</t>
  </si>
  <si>
    <t>Блок 4</t>
  </si>
  <si>
    <t>Апартамент      6 и 7</t>
  </si>
  <si>
    <t>3 спални</t>
  </si>
  <si>
    <t>вътр. двор и външ.</t>
  </si>
  <si>
    <t>двор</t>
  </si>
  <si>
    <t>Блок 5</t>
  </si>
  <si>
    <t xml:space="preserve">Магазин </t>
  </si>
  <si>
    <t>Апартамент 1</t>
  </si>
  <si>
    <t>Апартамент 3</t>
  </si>
  <si>
    <t>Апартамент 2</t>
  </si>
  <si>
    <t>Апартамент 5</t>
  </si>
  <si>
    <t>вътр. двор и море</t>
  </si>
  <si>
    <t>Скл 3</t>
  </si>
  <si>
    <t>Блок 6</t>
  </si>
  <si>
    <t xml:space="preserve">П </t>
  </si>
  <si>
    <t>Офис 2</t>
  </si>
  <si>
    <t>Офис 3</t>
  </si>
  <si>
    <t>Апартамент 7</t>
  </si>
  <si>
    <t>Ателие 7</t>
  </si>
  <si>
    <t>Ателие 8</t>
  </si>
  <si>
    <t>Ателие 12</t>
  </si>
  <si>
    <t>Цена за паркомясто - 13 400 € (подземен паркинг)</t>
  </si>
  <si>
    <t>Обща площ с изби</t>
  </si>
  <si>
    <t>Цена на кв.м.</t>
  </si>
  <si>
    <t>Цена в Акция</t>
  </si>
  <si>
    <t>VIP комплекс "ПЕРЛА",  гр. Бургас                                                                                  Степен на завършеност - на тапа</t>
  </si>
  <si>
    <t>Тип</t>
  </si>
  <si>
    <t>Блок 7</t>
  </si>
  <si>
    <t>Апартамент 2a</t>
  </si>
  <si>
    <t>reserved</t>
  </si>
  <si>
    <t>"ДО КЛЮЧ"</t>
  </si>
  <si>
    <r>
      <t xml:space="preserve">1118,5 </t>
    </r>
    <r>
      <rPr>
        <sz val="11"/>
        <rFont val="Calibri"/>
        <family val="2"/>
      </rPr>
      <t>€</t>
    </r>
  </si>
  <si>
    <t>Апартамент 22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</si>
</sst>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-* #,##0\ [$€-1]_-;\-* #,##0\ [$€-1]_-;_-* &quot;-&quot;\ [$€-1]_-;_-@_-"/>
    <numFmt numFmtId="174" formatCode="#,##0\ [$€-1]"/>
    <numFmt numFmtId="175" formatCode="#,##0\ [$€-1];[Red]\-#,##0\ [$€-1]"/>
    <numFmt numFmtId="176" formatCode="_-* #,##0\ [$€-1]_-;\-* #,##0\ [$€-1]_-;_-* &quot;-&quot;??\ [$€-1]_-;_-@_-"/>
    <numFmt numFmtId="177" formatCode="[$-409]dddd\,\ mmmm\ dd\,\ yyyy"/>
    <numFmt numFmtId="178" formatCode="[$-409]h:mm:ss\ AM/PM"/>
    <numFmt numFmtId="179" formatCode="_([$€-2]\ * #,##0.00_);_([$€-2]\ * \(#,##0.00\);_([$€-2]\ 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 tint="-0.4999699890613556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75" fontId="4" fillId="0" borderId="13" xfId="0" applyNumberFormat="1" applyFont="1" applyFill="1" applyBorder="1" applyAlignment="1">
      <alignment horizontal="right"/>
    </xf>
    <xf numFmtId="175" fontId="3" fillId="0" borderId="1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 horizontal="right"/>
    </xf>
    <xf numFmtId="175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3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 horizontal="right"/>
    </xf>
    <xf numFmtId="173" fontId="3" fillId="0" borderId="34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right"/>
    </xf>
    <xf numFmtId="173" fontId="3" fillId="0" borderId="16" xfId="0" applyNumberFormat="1" applyFont="1" applyFill="1" applyBorder="1" applyAlignment="1">
      <alignment horizontal="center"/>
    </xf>
    <xf numFmtId="175" fontId="49" fillId="0" borderId="1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173" fontId="4" fillId="0" borderId="36" xfId="0" applyNumberFormat="1" applyFont="1" applyFill="1" applyBorder="1" applyAlignment="1">
      <alignment horizontal="right"/>
    </xf>
    <xf numFmtId="173" fontId="3" fillId="0" borderId="37" xfId="0" applyNumberFormat="1" applyFont="1" applyFill="1" applyBorder="1" applyAlignment="1">
      <alignment horizontal="center"/>
    </xf>
    <xf numFmtId="175" fontId="49" fillId="0" borderId="3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9" fillId="0" borderId="0" xfId="0" applyFont="1" applyFill="1" applyAlignment="1">
      <alignment horizontal="center" vertical="center"/>
    </xf>
    <xf numFmtId="175" fontId="49" fillId="0" borderId="2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174" fontId="4" fillId="0" borderId="10" xfId="0" applyNumberFormat="1" applyFont="1" applyFill="1" applyBorder="1" applyAlignment="1">
      <alignment horizontal="right"/>
    </xf>
    <xf numFmtId="174" fontId="3" fillId="0" borderId="1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2" fontId="3" fillId="0" borderId="10" xfId="55" applyNumberFormat="1" applyFont="1" applyFill="1" applyBorder="1">
      <alignment/>
      <protection/>
    </xf>
    <xf numFmtId="0" fontId="3" fillId="0" borderId="22" xfId="55" applyFont="1" applyFill="1" applyBorder="1" applyAlignment="1">
      <alignment horizontal="left"/>
      <protection/>
    </xf>
    <xf numFmtId="175" fontId="4" fillId="0" borderId="11" xfId="0" applyNumberFormat="1" applyFont="1" applyFill="1" applyBorder="1" applyAlignment="1">
      <alignment horizontal="right"/>
    </xf>
    <xf numFmtId="175" fontId="3" fillId="0" borderId="34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4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2" fontId="3" fillId="0" borderId="12" xfId="55" applyNumberFormat="1" applyFont="1" applyFill="1" applyBorder="1">
      <alignment/>
      <protection/>
    </xf>
    <xf numFmtId="0" fontId="3" fillId="0" borderId="40" xfId="55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5" fontId="49" fillId="0" borderId="41" xfId="0" applyNumberFormat="1" applyFont="1" applyFill="1" applyBorder="1" applyAlignment="1">
      <alignment horizontal="center" vertical="center"/>
    </xf>
    <xf numFmtId="175" fontId="53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3" fontId="4" fillId="0" borderId="45" xfId="55" applyNumberFormat="1" applyFont="1" applyFill="1" applyBorder="1" applyAlignment="1">
      <alignment horizontal="center" vertical="center"/>
      <protection/>
    </xf>
    <xf numFmtId="173" fontId="4" fillId="0" borderId="12" xfId="55" applyNumberFormat="1" applyFont="1" applyFill="1" applyBorder="1" applyAlignment="1">
      <alignment horizontal="center" vertical="center"/>
      <protection/>
    </xf>
    <xf numFmtId="173" fontId="3" fillId="0" borderId="45" xfId="55" applyNumberFormat="1" applyFont="1" applyFill="1" applyBorder="1" applyAlignment="1">
      <alignment horizontal="center" vertical="center"/>
      <protection/>
    </xf>
    <xf numFmtId="173" fontId="3" fillId="0" borderId="12" xfId="55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="90" zoomScaleNormal="90" zoomScalePageLayoutView="0" workbookViewId="0" topLeftCell="A16">
      <selection activeCell="AB31" sqref="AB31"/>
    </sheetView>
  </sheetViews>
  <sheetFormatPr defaultColWidth="9.140625" defaultRowHeight="15"/>
  <cols>
    <col min="1" max="2" width="3.28125" style="32" customWidth="1"/>
    <col min="3" max="3" width="16.7109375" style="32" customWidth="1"/>
    <col min="4" max="4" width="7.57421875" style="32" customWidth="1"/>
    <col min="5" max="10" width="0" style="32" hidden="1" customWidth="1"/>
    <col min="11" max="11" width="6.421875" style="32" customWidth="1"/>
    <col min="12" max="12" width="6.28125" style="32" customWidth="1"/>
    <col min="13" max="16" width="0" style="32" hidden="1" customWidth="1"/>
    <col min="17" max="17" width="8.140625" style="32" customWidth="1"/>
    <col min="18" max="18" width="0" style="32" hidden="1" customWidth="1"/>
    <col min="19" max="19" width="8.7109375" style="32" customWidth="1"/>
    <col min="20" max="20" width="9.421875" style="32" customWidth="1"/>
    <col min="21" max="21" width="10.00390625" style="124" customWidth="1"/>
    <col min="22" max="22" width="12.57421875" style="32" customWidth="1"/>
    <col min="23" max="23" width="11.57421875" style="32" customWidth="1"/>
    <col min="24" max="24" width="21.421875" style="32" customWidth="1"/>
    <col min="25" max="25" width="15.421875" style="2" hidden="1" customWidth="1"/>
    <col min="26" max="27" width="0" style="2" hidden="1" customWidth="1"/>
    <col min="28" max="28" width="32.421875" style="2" customWidth="1"/>
    <col min="29" max="16384" width="9.140625" style="2" customWidth="1"/>
  </cols>
  <sheetData>
    <row r="1" spans="1:30" ht="15">
      <c r="A1" s="48"/>
      <c r="B1" s="49"/>
      <c r="C1" s="50"/>
      <c r="D1" s="51"/>
      <c r="E1" s="51"/>
      <c r="F1" s="51"/>
      <c r="G1" s="51"/>
      <c r="H1" s="51"/>
      <c r="I1" s="51"/>
      <c r="J1" s="51"/>
      <c r="K1" s="51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4"/>
      <c r="Y1" s="44"/>
      <c r="Z1" s="32"/>
      <c r="AA1" s="32"/>
      <c r="AB1" s="32"/>
      <c r="AC1" s="32"/>
      <c r="AD1" s="32"/>
    </row>
    <row r="2" spans="1:30" ht="15">
      <c r="A2" s="52"/>
      <c r="B2" s="53"/>
      <c r="C2" s="54"/>
      <c r="D2" s="55"/>
      <c r="E2" s="55"/>
      <c r="F2" s="55"/>
      <c r="G2" s="55"/>
      <c r="H2" s="55"/>
      <c r="I2" s="55"/>
      <c r="J2" s="55"/>
      <c r="K2" s="5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6"/>
      <c r="Y2" s="44"/>
      <c r="Z2" s="32"/>
      <c r="AA2" s="32"/>
      <c r="AB2" s="32"/>
      <c r="AC2" s="32"/>
      <c r="AD2" s="32"/>
    </row>
    <row r="3" spans="1:30" ht="15">
      <c r="A3" s="52"/>
      <c r="B3" s="53"/>
      <c r="C3" s="54"/>
      <c r="D3" s="55"/>
      <c r="E3" s="55"/>
      <c r="F3" s="55"/>
      <c r="G3" s="55"/>
      <c r="H3" s="55"/>
      <c r="I3" s="55"/>
      <c r="J3" s="55"/>
      <c r="K3" s="5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6"/>
      <c r="Y3" s="44"/>
      <c r="Z3" s="32"/>
      <c r="AA3" s="32"/>
      <c r="AB3" s="32"/>
      <c r="AC3" s="32"/>
      <c r="AD3" s="32"/>
    </row>
    <row r="4" spans="1:30" ht="5.25" customHeight="1" thickBot="1">
      <c r="A4" s="56"/>
      <c r="B4" s="57"/>
      <c r="C4" s="58"/>
      <c r="D4" s="59"/>
      <c r="E4" s="59"/>
      <c r="F4" s="59"/>
      <c r="G4" s="59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61"/>
      <c r="V4" s="60"/>
      <c r="W4" s="57"/>
      <c r="X4" s="62"/>
      <c r="Y4" s="44"/>
      <c r="Z4" s="32"/>
      <c r="AA4" s="32"/>
      <c r="AB4" s="32"/>
      <c r="AC4" s="32"/>
      <c r="AD4" s="32"/>
    </row>
    <row r="5" spans="1:30" ht="15">
      <c r="A5" s="167" t="s">
        <v>72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  <c r="Y5" s="44"/>
      <c r="Z5" s="32"/>
      <c r="AA5" s="32"/>
      <c r="AB5" s="32"/>
      <c r="AC5" s="32"/>
      <c r="AD5" s="32"/>
    </row>
    <row r="6" spans="1:30" ht="3" customHeight="1" thickBo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2"/>
      <c r="Y6" s="44"/>
      <c r="Z6" s="32"/>
      <c r="AA6" s="32"/>
      <c r="AB6" s="32"/>
      <c r="AC6" s="32"/>
      <c r="AD6" s="32"/>
    </row>
    <row r="7" spans="1:30" ht="45.75" thickBot="1">
      <c r="A7" s="63" t="s">
        <v>1</v>
      </c>
      <c r="B7" s="64" t="s">
        <v>2</v>
      </c>
      <c r="C7" s="65" t="s">
        <v>3</v>
      </c>
      <c r="D7" s="66" t="s">
        <v>4</v>
      </c>
      <c r="E7" s="65" t="s">
        <v>5</v>
      </c>
      <c r="F7" s="65" t="s">
        <v>6</v>
      </c>
      <c r="G7" s="65" t="s">
        <v>7</v>
      </c>
      <c r="H7" s="65" t="s">
        <v>8</v>
      </c>
      <c r="I7" s="64" t="s">
        <v>9</v>
      </c>
      <c r="J7" s="65" t="s">
        <v>10</v>
      </c>
      <c r="K7" s="66" t="s">
        <v>11</v>
      </c>
      <c r="L7" s="66" t="s">
        <v>12</v>
      </c>
      <c r="M7" s="65" t="s">
        <v>13</v>
      </c>
      <c r="N7" s="65" t="s">
        <v>14</v>
      </c>
      <c r="O7" s="65" t="s">
        <v>15</v>
      </c>
      <c r="P7" s="65" t="s">
        <v>16</v>
      </c>
      <c r="Q7" s="66" t="s">
        <v>17</v>
      </c>
      <c r="R7" s="65" t="s">
        <v>18</v>
      </c>
      <c r="S7" s="66" t="s">
        <v>19</v>
      </c>
      <c r="T7" s="66" t="s">
        <v>69</v>
      </c>
      <c r="U7" s="67" t="s">
        <v>70</v>
      </c>
      <c r="V7" s="65" t="s">
        <v>20</v>
      </c>
      <c r="W7" s="68" t="s">
        <v>73</v>
      </c>
      <c r="X7" s="129" t="s">
        <v>21</v>
      </c>
      <c r="Y7" s="69" t="s">
        <v>71</v>
      </c>
      <c r="Z7" s="32"/>
      <c r="AA7" s="32"/>
      <c r="AB7" s="32"/>
      <c r="AC7" s="32"/>
      <c r="AD7" s="32"/>
    </row>
    <row r="8" spans="1:30" ht="15.75" thickBot="1">
      <c r="A8" s="173" t="s">
        <v>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5"/>
      <c r="Y8" s="44"/>
      <c r="Z8" s="32"/>
      <c r="AA8" s="32"/>
      <c r="AB8" s="32"/>
      <c r="AC8" s="32"/>
      <c r="AD8" s="32"/>
    </row>
    <row r="9" spans="1:30" ht="15.75">
      <c r="A9" s="33">
        <v>1</v>
      </c>
      <c r="B9" s="12" t="s">
        <v>22</v>
      </c>
      <c r="C9" s="34" t="s">
        <v>24</v>
      </c>
      <c r="D9" s="35">
        <v>47.04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f>D9*E9*F9*G9*H9*I9*2.3*36</f>
        <v>3894.912</v>
      </c>
      <c r="K9" s="10"/>
      <c r="L9" s="10"/>
      <c r="M9" s="10"/>
      <c r="N9" s="10"/>
      <c r="O9" s="10">
        <f>J9+N9</f>
        <v>3894.912</v>
      </c>
      <c r="P9" s="36">
        <v>0.763</v>
      </c>
      <c r="Q9" s="10">
        <v>4.77</v>
      </c>
      <c r="R9" s="10">
        <f>Q9*2.3*36</f>
        <v>394.95599999999996</v>
      </c>
      <c r="S9" s="10">
        <f>Q9+D9</f>
        <v>51.81</v>
      </c>
      <c r="T9" s="11">
        <v>51.81</v>
      </c>
      <c r="U9" s="18">
        <v>1150</v>
      </c>
      <c r="V9" s="113">
        <v>59582</v>
      </c>
      <c r="W9" s="42"/>
      <c r="X9" s="39" t="s">
        <v>25</v>
      </c>
      <c r="Y9" s="81">
        <v>41448</v>
      </c>
      <c r="Z9" s="32"/>
      <c r="AA9" s="32"/>
      <c r="AB9" s="32"/>
      <c r="AC9" s="32"/>
      <c r="AD9" s="32"/>
    </row>
    <row r="10" spans="1:30" ht="16.5" thickBot="1">
      <c r="A10" s="82">
        <v>1</v>
      </c>
      <c r="B10" s="83" t="s">
        <v>22</v>
      </c>
      <c r="C10" s="84" t="s">
        <v>26</v>
      </c>
      <c r="D10" s="85">
        <v>38.62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f>D10*E10*F10*G10*H10*I10*2.3*36</f>
        <v>3197.736</v>
      </c>
      <c r="K10" s="86"/>
      <c r="L10" s="86"/>
      <c r="M10" s="86"/>
      <c r="N10" s="86"/>
      <c r="O10" s="86">
        <f>J10+N10</f>
        <v>3197.736</v>
      </c>
      <c r="P10" s="87">
        <v>0.78</v>
      </c>
      <c r="Q10" s="86">
        <f>P10*6.2575</f>
        <v>4.880850000000001</v>
      </c>
      <c r="R10" s="86">
        <f>Q10*2.3*36</f>
        <v>404.13438</v>
      </c>
      <c r="S10" s="86">
        <v>43.62</v>
      </c>
      <c r="T10" s="88">
        <v>43.62</v>
      </c>
      <c r="U10" s="89">
        <v>990</v>
      </c>
      <c r="V10" s="90">
        <v>43184</v>
      </c>
      <c r="W10" s="91"/>
      <c r="X10" s="43" t="s">
        <v>25</v>
      </c>
      <c r="Y10" s="92">
        <v>34896</v>
      </c>
      <c r="Z10" s="32"/>
      <c r="AA10" s="32"/>
      <c r="AB10" s="32"/>
      <c r="AC10" s="32"/>
      <c r="AD10" s="32"/>
    </row>
    <row r="11" spans="1:30" ht="15.75">
      <c r="A11" s="19">
        <v>2</v>
      </c>
      <c r="B11" s="9" t="s">
        <v>22</v>
      </c>
      <c r="C11" s="3" t="s">
        <v>29</v>
      </c>
      <c r="D11" s="40">
        <v>57.24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f>D11*E11*F11*G11*H11*I11*2.3*36</f>
        <v>4739.472</v>
      </c>
      <c r="K11" s="40"/>
      <c r="L11" s="40"/>
      <c r="M11" s="4"/>
      <c r="N11" s="4"/>
      <c r="O11" s="4">
        <f>J11+N11</f>
        <v>4739.472</v>
      </c>
      <c r="P11" s="6">
        <v>1.481</v>
      </c>
      <c r="Q11" s="4">
        <v>15.13</v>
      </c>
      <c r="R11" s="4">
        <f>Q11*2.3*36</f>
        <v>1252.764</v>
      </c>
      <c r="S11" s="4">
        <f>Q11+D11</f>
        <v>72.37</v>
      </c>
      <c r="T11" s="7">
        <v>72.37</v>
      </c>
      <c r="U11" s="17">
        <v>1150</v>
      </c>
      <c r="V11" s="79">
        <v>83226</v>
      </c>
      <c r="W11" s="80"/>
      <c r="X11" s="43" t="s">
        <v>30</v>
      </c>
      <c r="Y11" s="127">
        <v>57896</v>
      </c>
      <c r="Z11" s="32"/>
      <c r="AA11" s="32"/>
      <c r="AB11" s="32"/>
      <c r="AC11" s="32"/>
      <c r="AD11" s="32"/>
    </row>
    <row r="12" spans="1:30" ht="16.5" thickBot="1">
      <c r="A12" s="19">
        <v>2</v>
      </c>
      <c r="B12" s="9" t="s">
        <v>22</v>
      </c>
      <c r="C12" s="3" t="s">
        <v>26</v>
      </c>
      <c r="D12" s="40">
        <v>71.63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f>D12*E12*F12*G12*H12*I12*2.3*36</f>
        <v>5930.963999999999</v>
      </c>
      <c r="K12" s="40"/>
      <c r="L12" s="40"/>
      <c r="M12" s="4"/>
      <c r="N12" s="4"/>
      <c r="O12" s="4">
        <f>J12+N12</f>
        <v>5930.963999999999</v>
      </c>
      <c r="P12" s="6">
        <v>1.778</v>
      </c>
      <c r="Q12" s="4">
        <v>11.12</v>
      </c>
      <c r="R12" s="4">
        <f>Q12*2.3*36</f>
        <v>920.7359999999999</v>
      </c>
      <c r="S12" s="4">
        <f>Q12+D12</f>
        <v>82.75</v>
      </c>
      <c r="T12" s="7">
        <v>82.75</v>
      </c>
      <c r="U12" s="17">
        <v>1150</v>
      </c>
      <c r="V12" s="79">
        <v>95163</v>
      </c>
      <c r="W12" s="80"/>
      <c r="X12" s="43" t="s">
        <v>25</v>
      </c>
      <c r="Y12" s="98">
        <v>66200</v>
      </c>
      <c r="Z12" s="32"/>
      <c r="AA12" s="32"/>
      <c r="AB12" s="32"/>
      <c r="AC12" s="32"/>
      <c r="AD12" s="32"/>
    </row>
    <row r="13" spans="1:30" ht="16.5" thickBot="1">
      <c r="A13" s="176" t="s">
        <v>31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8"/>
      <c r="X13" s="179"/>
      <c r="Y13" s="97"/>
      <c r="Z13" s="32"/>
      <c r="AA13" s="32"/>
      <c r="AB13" s="32"/>
      <c r="AC13" s="32"/>
      <c r="AD13" s="32"/>
    </row>
    <row r="14" spans="1:30" s="47" customFormat="1" ht="15.75">
      <c r="A14" s="70">
        <v>1</v>
      </c>
      <c r="B14" s="8" t="s">
        <v>22</v>
      </c>
      <c r="C14" s="71" t="s">
        <v>32</v>
      </c>
      <c r="D14" s="73">
        <v>49.43</v>
      </c>
      <c r="E14" s="73">
        <v>1</v>
      </c>
      <c r="F14" s="73">
        <v>1</v>
      </c>
      <c r="G14" s="73">
        <v>1</v>
      </c>
      <c r="H14" s="73">
        <v>1</v>
      </c>
      <c r="I14" s="73">
        <v>1</v>
      </c>
      <c r="J14" s="73">
        <f>D14*E14*F14*G14*H14*I14*2.3*36</f>
        <v>4092.8039999999996</v>
      </c>
      <c r="K14" s="73"/>
      <c r="L14" s="73"/>
      <c r="M14" s="73"/>
      <c r="N14" s="73"/>
      <c r="O14" s="73">
        <f>J14</f>
        <v>4092.8039999999996</v>
      </c>
      <c r="P14" s="74">
        <f>O14/4894.9366</f>
        <v>0.836130134964363</v>
      </c>
      <c r="Q14" s="73">
        <v>6.82</v>
      </c>
      <c r="R14" s="73">
        <f>Q14*2.3*36</f>
        <v>564.696</v>
      </c>
      <c r="S14" s="73">
        <v>56.25</v>
      </c>
      <c r="T14" s="75">
        <v>56.25</v>
      </c>
      <c r="U14" s="76">
        <v>990</v>
      </c>
      <c r="V14" s="77">
        <v>55688</v>
      </c>
      <c r="W14" s="78"/>
      <c r="X14" s="104" t="s">
        <v>30</v>
      </c>
      <c r="Y14" s="128">
        <v>45000</v>
      </c>
      <c r="Z14" s="99"/>
      <c r="AA14" s="100" t="s">
        <v>76</v>
      </c>
      <c r="AB14" s="99"/>
      <c r="AC14" s="99"/>
      <c r="AD14" s="99"/>
    </row>
    <row r="15" spans="1:30" ht="15.75" hidden="1">
      <c r="A15" s="19">
        <v>1</v>
      </c>
      <c r="B15" s="9" t="s">
        <v>22</v>
      </c>
      <c r="C15" s="3" t="s">
        <v>33</v>
      </c>
      <c r="D15" s="4">
        <v>50.48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f>D15*E15*F15*G15*H15*I15*2.3*36</f>
        <v>4179.744</v>
      </c>
      <c r="K15" s="4"/>
      <c r="L15" s="4"/>
      <c r="M15" s="4"/>
      <c r="N15" s="4"/>
      <c r="O15" s="4">
        <f>J15</f>
        <v>4179.744</v>
      </c>
      <c r="P15" s="6">
        <f>O15/4894.9366</f>
        <v>0.8538913455998592</v>
      </c>
      <c r="Q15" s="4">
        <v>6.96</v>
      </c>
      <c r="R15" s="4">
        <f>Q15*2.3*36</f>
        <v>576.288</v>
      </c>
      <c r="S15" s="4">
        <v>57.44</v>
      </c>
      <c r="T15" s="7">
        <v>57.44</v>
      </c>
      <c r="U15" s="17">
        <v>990</v>
      </c>
      <c r="V15" s="79">
        <v>56866</v>
      </c>
      <c r="W15" s="80"/>
      <c r="X15" s="43" t="s">
        <v>30</v>
      </c>
      <c r="Y15" s="81">
        <v>45952</v>
      </c>
      <c r="Z15" s="32"/>
      <c r="AA15" s="32"/>
      <c r="AB15" s="32"/>
      <c r="AC15" s="32"/>
      <c r="AD15" s="32"/>
    </row>
    <row r="16" spans="1:30" ht="16.5" thickBot="1">
      <c r="A16" s="19">
        <v>1</v>
      </c>
      <c r="B16" s="9" t="s">
        <v>22</v>
      </c>
      <c r="C16" s="3" t="s">
        <v>34</v>
      </c>
      <c r="D16" s="4">
        <v>56.56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f>D16*E16*F16*G16*H16*I16*2.3*36</f>
        <v>4683.168</v>
      </c>
      <c r="K16" s="4"/>
      <c r="L16" s="4"/>
      <c r="M16" s="4"/>
      <c r="N16" s="4"/>
      <c r="O16" s="4">
        <f>J16</f>
        <v>4683.168</v>
      </c>
      <c r="P16" s="6">
        <f>O16/4894.9366</f>
        <v>0.9567372128987329</v>
      </c>
      <c r="Q16" s="4">
        <f>P16*8.1508</f>
        <v>7.798173674894993</v>
      </c>
      <c r="R16" s="4">
        <f>Q16*2.3*36</f>
        <v>645.6887802813054</v>
      </c>
      <c r="S16" s="4">
        <f>D16+Q16</f>
        <v>64.358173674895</v>
      </c>
      <c r="T16" s="7">
        <v>64.36</v>
      </c>
      <c r="U16" s="17">
        <v>990</v>
      </c>
      <c r="V16" s="101">
        <v>63716</v>
      </c>
      <c r="W16" s="102"/>
      <c r="X16" s="43" t="s">
        <v>25</v>
      </c>
      <c r="Y16" s="98">
        <v>51488</v>
      </c>
      <c r="Z16" s="32"/>
      <c r="AA16" s="32"/>
      <c r="AB16" s="32"/>
      <c r="AC16" s="32"/>
      <c r="AD16" s="32"/>
    </row>
    <row r="17" spans="1:30" ht="15.75" thickBot="1">
      <c r="A17" s="176" t="s">
        <v>35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8"/>
      <c r="X17" s="179"/>
      <c r="Y17" s="44"/>
      <c r="Z17" s="32"/>
      <c r="AA17" s="32"/>
      <c r="AB17" s="32"/>
      <c r="AC17" s="32"/>
      <c r="AD17" s="32"/>
    </row>
    <row r="18" spans="1:30" ht="16.5" customHeight="1">
      <c r="A18" s="70"/>
      <c r="B18" s="8" t="s">
        <v>36</v>
      </c>
      <c r="C18" s="71" t="s">
        <v>37</v>
      </c>
      <c r="D18" s="72">
        <v>368.2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73">
        <f aca="true" t="shared" si="0" ref="J18:J23">D18*E18*F18*G18*H18*I18*2.3*36</f>
        <v>30486.959999999995</v>
      </c>
      <c r="K18" s="103"/>
      <c r="L18" s="73"/>
      <c r="M18" s="73"/>
      <c r="N18" s="73"/>
      <c r="O18" s="73">
        <f aca="true" t="shared" si="1" ref="O18:O23">J18</f>
        <v>30486.959999999995</v>
      </c>
      <c r="P18" s="74">
        <f>O18/4460.4568</f>
        <v>6.8349412105056135</v>
      </c>
      <c r="Q18" s="73">
        <f aca="true" t="shared" si="2" ref="Q18:Q23">P18*7.0736</f>
        <v>48.34764014663251</v>
      </c>
      <c r="R18" s="73">
        <f aca="true" t="shared" si="3" ref="R18:R23">Q18*2.3*36</f>
        <v>4003.1846041411713</v>
      </c>
      <c r="S18" s="73">
        <v>416.55</v>
      </c>
      <c r="T18" s="75">
        <v>416.55</v>
      </c>
      <c r="U18" s="17">
        <v>990</v>
      </c>
      <c r="V18" s="77">
        <v>412385</v>
      </c>
      <c r="W18" s="78"/>
      <c r="X18" s="104"/>
      <c r="Y18" s="44"/>
      <c r="Z18" s="32"/>
      <c r="AA18" s="32"/>
      <c r="AB18" s="32"/>
      <c r="AC18" s="32"/>
      <c r="AD18" s="32"/>
    </row>
    <row r="19" spans="1:30" ht="15">
      <c r="A19" s="19"/>
      <c r="B19" s="9">
        <v>1</v>
      </c>
      <c r="C19" s="3" t="s">
        <v>38</v>
      </c>
      <c r="D19" s="4">
        <v>119.3</v>
      </c>
      <c r="E19" s="4">
        <v>1.04</v>
      </c>
      <c r="F19" s="4">
        <v>1.02</v>
      </c>
      <c r="G19" s="4">
        <v>1</v>
      </c>
      <c r="H19" s="4">
        <v>0.98</v>
      </c>
      <c r="I19" s="4">
        <v>1</v>
      </c>
      <c r="J19" s="4">
        <f t="shared" si="0"/>
        <v>10269.05233536</v>
      </c>
      <c r="K19" s="4"/>
      <c r="L19" s="4"/>
      <c r="M19" s="40"/>
      <c r="N19" s="4"/>
      <c r="O19" s="4">
        <f t="shared" si="1"/>
        <v>10269.05233536</v>
      </c>
      <c r="P19" s="6">
        <f>O19/4384.6524</f>
        <v>2.342044795924986</v>
      </c>
      <c r="Q19" s="4">
        <f t="shared" si="2"/>
        <v>16.56668806845498</v>
      </c>
      <c r="R19" s="4">
        <f t="shared" si="3"/>
        <v>1371.7217720680724</v>
      </c>
      <c r="S19" s="4">
        <f>Q19+D19</f>
        <v>135.86668806845498</v>
      </c>
      <c r="T19" s="7">
        <v>135.87</v>
      </c>
      <c r="U19" s="17">
        <v>990</v>
      </c>
      <c r="V19" s="79">
        <v>134511</v>
      </c>
      <c r="W19" s="80" t="s">
        <v>28</v>
      </c>
      <c r="X19" s="43" t="s">
        <v>39</v>
      </c>
      <c r="Y19" s="105"/>
      <c r="Z19" s="32"/>
      <c r="AA19" s="32"/>
      <c r="AB19" s="32"/>
      <c r="AC19" s="32"/>
      <c r="AD19" s="32"/>
    </row>
    <row r="20" spans="1:30" ht="15">
      <c r="A20" s="19"/>
      <c r="B20" s="9">
        <v>2</v>
      </c>
      <c r="C20" s="3" t="s">
        <v>40</v>
      </c>
      <c r="D20" s="4">
        <v>119.3</v>
      </c>
      <c r="E20" s="4">
        <v>1.04</v>
      </c>
      <c r="F20" s="4">
        <v>1.02</v>
      </c>
      <c r="G20" s="4">
        <v>1</v>
      </c>
      <c r="H20" s="4">
        <v>1</v>
      </c>
      <c r="I20" s="4">
        <v>1</v>
      </c>
      <c r="J20" s="4">
        <f t="shared" si="0"/>
        <v>10478.624832</v>
      </c>
      <c r="K20" s="40"/>
      <c r="L20" s="40"/>
      <c r="M20" s="4"/>
      <c r="N20" s="4"/>
      <c r="O20" s="4">
        <f t="shared" si="1"/>
        <v>10478.624832</v>
      </c>
      <c r="P20" s="6">
        <f>O20/4384.6524</f>
        <v>2.3898416284948834</v>
      </c>
      <c r="Q20" s="4">
        <f t="shared" si="2"/>
        <v>16.904783743321406</v>
      </c>
      <c r="R20" s="4">
        <f t="shared" si="3"/>
        <v>1399.7160939470123</v>
      </c>
      <c r="S20" s="4">
        <f>Q20+D20</f>
        <v>136.2047837433214</v>
      </c>
      <c r="T20" s="7">
        <v>136.2</v>
      </c>
      <c r="U20" s="17">
        <v>990</v>
      </c>
      <c r="V20" s="79">
        <v>134838</v>
      </c>
      <c r="W20" s="80" t="s">
        <v>28</v>
      </c>
      <c r="X20" s="43" t="s">
        <v>39</v>
      </c>
      <c r="Y20" s="44"/>
      <c r="Z20" s="32"/>
      <c r="AA20" s="32"/>
      <c r="AB20" s="32"/>
      <c r="AC20" s="32"/>
      <c r="AD20" s="32"/>
    </row>
    <row r="21" spans="1:30" ht="15">
      <c r="A21" s="19"/>
      <c r="B21" s="9">
        <v>3</v>
      </c>
      <c r="C21" s="3" t="s">
        <v>42</v>
      </c>
      <c r="D21" s="40">
        <v>88.27</v>
      </c>
      <c r="E21" s="4">
        <v>0.98</v>
      </c>
      <c r="F21" s="4">
        <v>1.02</v>
      </c>
      <c r="G21" s="4">
        <v>1</v>
      </c>
      <c r="H21" s="4">
        <v>1</v>
      </c>
      <c r="I21" s="4">
        <v>1</v>
      </c>
      <c r="J21" s="4">
        <f t="shared" si="0"/>
        <v>7305.832497599999</v>
      </c>
      <c r="K21" s="40"/>
      <c r="L21" s="40"/>
      <c r="M21" s="40"/>
      <c r="N21" s="4"/>
      <c r="O21" s="4">
        <f t="shared" si="1"/>
        <v>7305.832497599999</v>
      </c>
      <c r="P21" s="6">
        <f>O21/4384.6524</f>
        <v>1.6662284329768078</v>
      </c>
      <c r="Q21" s="4">
        <f t="shared" si="2"/>
        <v>11.786233443504747</v>
      </c>
      <c r="R21" s="4">
        <f t="shared" si="3"/>
        <v>975.9001291221929</v>
      </c>
      <c r="S21" s="4">
        <f>Q21+D21</f>
        <v>100.05623344350474</v>
      </c>
      <c r="T21" s="7">
        <v>100.06</v>
      </c>
      <c r="U21" s="17">
        <v>990</v>
      </c>
      <c r="V21" s="79">
        <v>99059</v>
      </c>
      <c r="W21" s="80" t="s">
        <v>28</v>
      </c>
      <c r="X21" s="43" t="s">
        <v>43</v>
      </c>
      <c r="Y21" s="106"/>
      <c r="Z21" s="32"/>
      <c r="AA21" s="32"/>
      <c r="AB21" s="32"/>
      <c r="AC21" s="32"/>
      <c r="AD21" s="32"/>
    </row>
    <row r="22" spans="1:30" ht="15">
      <c r="A22" s="19"/>
      <c r="B22" s="131">
        <v>4</v>
      </c>
      <c r="C22" s="132" t="s">
        <v>79</v>
      </c>
      <c r="D22" s="132">
        <v>96.3</v>
      </c>
      <c r="E22" s="133">
        <v>0.987</v>
      </c>
      <c r="F22" s="134">
        <v>1.02</v>
      </c>
      <c r="G22" s="134">
        <v>1</v>
      </c>
      <c r="H22" s="134">
        <v>1</v>
      </c>
      <c r="I22" s="134">
        <v>1</v>
      </c>
      <c r="J22" s="134">
        <f>D22*E22*F22*G22*H22*I22*2.3*36</f>
        <v>8027.382333599999</v>
      </c>
      <c r="K22" s="135"/>
      <c r="L22" s="135"/>
      <c r="M22" s="135"/>
      <c r="N22" s="134"/>
      <c r="O22" s="134">
        <f>J22</f>
        <v>8027.382333599999</v>
      </c>
      <c r="P22" s="133">
        <f>O22/4384.6524</f>
        <v>1.8307910414061555</v>
      </c>
      <c r="Q22" s="134">
        <f>P22*7.0736</f>
        <v>12.95028351049058</v>
      </c>
      <c r="R22" s="134">
        <f>Q22*2.3*36</f>
        <v>1072.2834746686199</v>
      </c>
      <c r="S22" s="136">
        <f>Q22+D22</f>
        <v>109.25028351049058</v>
      </c>
      <c r="T22" s="137">
        <v>109.25</v>
      </c>
      <c r="U22" s="138">
        <v>990</v>
      </c>
      <c r="V22" s="139">
        <v>108158</v>
      </c>
      <c r="W22" s="80" t="s">
        <v>28</v>
      </c>
      <c r="X22" s="43" t="s">
        <v>45</v>
      </c>
      <c r="Y22" s="44"/>
      <c r="Z22" s="32"/>
      <c r="AA22" s="32"/>
      <c r="AB22" s="32"/>
      <c r="AC22" s="32"/>
      <c r="AD22" s="32"/>
    </row>
    <row r="23" spans="1:30" ht="15.75" thickBot="1">
      <c r="A23" s="19"/>
      <c r="B23" s="9">
        <v>5</v>
      </c>
      <c r="C23" s="3" t="s">
        <v>46</v>
      </c>
      <c r="D23" s="3">
        <v>96.3</v>
      </c>
      <c r="E23" s="6">
        <v>0.987</v>
      </c>
      <c r="F23" s="4">
        <v>1.02</v>
      </c>
      <c r="G23" s="4">
        <v>1</v>
      </c>
      <c r="H23" s="4">
        <v>1</v>
      </c>
      <c r="I23" s="4">
        <v>1</v>
      </c>
      <c r="J23" s="4">
        <f t="shared" si="0"/>
        <v>8027.382333599999</v>
      </c>
      <c r="K23" s="40"/>
      <c r="L23" s="40"/>
      <c r="M23" s="40"/>
      <c r="N23" s="4"/>
      <c r="O23" s="4">
        <f t="shared" si="1"/>
        <v>8027.382333599999</v>
      </c>
      <c r="P23" s="6">
        <f>O23/4384.6524</f>
        <v>1.8307910414061555</v>
      </c>
      <c r="Q23" s="4">
        <f t="shared" si="2"/>
        <v>12.95028351049058</v>
      </c>
      <c r="R23" s="4">
        <f t="shared" si="3"/>
        <v>1072.2834746686199</v>
      </c>
      <c r="S23" s="4">
        <f>Q23+D23</f>
        <v>109.25028351049058</v>
      </c>
      <c r="T23" s="7">
        <v>109.25</v>
      </c>
      <c r="U23" s="17">
        <v>990</v>
      </c>
      <c r="V23" s="79">
        <v>108158</v>
      </c>
      <c r="W23" s="80" t="s">
        <v>28</v>
      </c>
      <c r="X23" s="43" t="s">
        <v>41</v>
      </c>
      <c r="Y23" s="44"/>
      <c r="Z23" s="32"/>
      <c r="AA23" s="32"/>
      <c r="AB23" s="32"/>
      <c r="AC23" s="32"/>
      <c r="AD23" s="32"/>
    </row>
    <row r="24" spans="1:30" ht="15.75" thickBot="1">
      <c r="A24" s="147" t="s">
        <v>47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X24" s="150"/>
      <c r="Y24" s="44"/>
      <c r="Z24" s="32"/>
      <c r="AA24" s="32"/>
      <c r="AB24" s="32"/>
      <c r="AC24" s="32"/>
      <c r="AD24" s="32"/>
    </row>
    <row r="25" spans="1:30" ht="15">
      <c r="A25" s="153">
        <v>3</v>
      </c>
      <c r="B25" s="155">
        <v>2</v>
      </c>
      <c r="C25" s="157" t="s">
        <v>48</v>
      </c>
      <c r="D25" s="155">
        <v>100.89</v>
      </c>
      <c r="E25" s="10">
        <v>0.98</v>
      </c>
      <c r="F25" s="10">
        <v>1</v>
      </c>
      <c r="G25" s="10">
        <v>1</v>
      </c>
      <c r="H25" s="10">
        <v>1</v>
      </c>
      <c r="I25" s="10">
        <v>1</v>
      </c>
      <c r="J25" s="10">
        <f>D25*E25*F25*G25*H25*I25*2.3*36</f>
        <v>8186.618159999999</v>
      </c>
      <c r="K25" s="35">
        <v>6</v>
      </c>
      <c r="L25" s="116">
        <v>4.68</v>
      </c>
      <c r="M25" s="35"/>
      <c r="N25" s="10"/>
      <c r="O25" s="10">
        <f>J25</f>
        <v>8186.618159999999</v>
      </c>
      <c r="P25" s="36">
        <f>O25/4384.6524</f>
        <v>1.8671076776804472</v>
      </c>
      <c r="Q25" s="151">
        <v>17.76</v>
      </c>
      <c r="R25" s="10">
        <f>Q25*2.3*36</f>
        <v>1470.528</v>
      </c>
      <c r="S25" s="151">
        <v>118.65</v>
      </c>
      <c r="T25" s="143">
        <v>127.71</v>
      </c>
      <c r="U25" s="145">
        <v>990</v>
      </c>
      <c r="V25" s="159">
        <v>126433</v>
      </c>
      <c r="W25" s="161" t="s">
        <v>49</v>
      </c>
      <c r="X25" s="117" t="s">
        <v>50</v>
      </c>
      <c r="Y25" s="44"/>
      <c r="Z25" s="32"/>
      <c r="AA25" s="32"/>
      <c r="AB25" s="32"/>
      <c r="AC25" s="32"/>
      <c r="AD25" s="32"/>
    </row>
    <row r="26" spans="1:30" ht="15.75" thickBot="1">
      <c r="A26" s="154"/>
      <c r="B26" s="156"/>
      <c r="C26" s="158"/>
      <c r="D26" s="156"/>
      <c r="E26" s="6">
        <v>0.987</v>
      </c>
      <c r="F26" s="4">
        <v>1</v>
      </c>
      <c r="G26" s="4">
        <v>1</v>
      </c>
      <c r="H26" s="4">
        <v>1</v>
      </c>
      <c r="I26" s="4">
        <v>1</v>
      </c>
      <c r="J26" s="4">
        <f>D26*E26*F26*G26*H26*I26*2.3*36</f>
        <v>0</v>
      </c>
      <c r="K26" s="40">
        <v>7</v>
      </c>
      <c r="L26" s="107">
        <v>4.38</v>
      </c>
      <c r="M26" s="40"/>
      <c r="N26" s="4"/>
      <c r="O26" s="4">
        <f>J26</f>
        <v>0</v>
      </c>
      <c r="P26" s="6">
        <f>O26/4384.6524</f>
        <v>0</v>
      </c>
      <c r="Q26" s="152"/>
      <c r="R26" s="4">
        <f>Q26*2.3*36</f>
        <v>0</v>
      </c>
      <c r="S26" s="152"/>
      <c r="T26" s="144"/>
      <c r="U26" s="146"/>
      <c r="V26" s="160"/>
      <c r="W26" s="162"/>
      <c r="X26" s="108" t="s">
        <v>51</v>
      </c>
      <c r="Y26" s="44"/>
      <c r="Z26" s="32"/>
      <c r="AA26" s="32"/>
      <c r="AB26" s="32"/>
      <c r="AC26" s="32"/>
      <c r="AD26" s="32"/>
    </row>
    <row r="27" spans="1:30" ht="15.75" thickBot="1">
      <c r="A27" s="147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X27" s="150"/>
      <c r="Y27" s="32"/>
      <c r="Z27" s="32"/>
      <c r="AA27" s="32"/>
      <c r="AB27" s="32"/>
      <c r="AC27" s="32"/>
      <c r="AD27" s="32"/>
    </row>
    <row r="28" spans="1:30" ht="15">
      <c r="A28" s="70">
        <v>1</v>
      </c>
      <c r="B28" s="8" t="s">
        <v>22</v>
      </c>
      <c r="C28" s="71" t="s">
        <v>53</v>
      </c>
      <c r="D28" s="73">
        <v>41.16</v>
      </c>
      <c r="E28" s="73">
        <v>1</v>
      </c>
      <c r="F28" s="73">
        <v>1</v>
      </c>
      <c r="G28" s="73">
        <v>1.01</v>
      </c>
      <c r="H28" s="73">
        <v>1</v>
      </c>
      <c r="I28" s="73">
        <v>1</v>
      </c>
      <c r="J28" s="73">
        <f>D28*E28*F28*G28*H28*I28*2.3*36</f>
        <v>3442.1284799999994</v>
      </c>
      <c r="K28" s="103"/>
      <c r="L28" s="73"/>
      <c r="M28" s="73"/>
      <c r="N28" s="73"/>
      <c r="O28" s="73">
        <f>J28+N28</f>
        <v>3442.1284799999994</v>
      </c>
      <c r="P28" s="74">
        <f>O28/4239.0888</f>
        <v>0.8119972575238337</v>
      </c>
      <c r="Q28" s="73">
        <v>5.97</v>
      </c>
      <c r="R28" s="73">
        <f>Q28*2.3*36</f>
        <v>494.3159999999999</v>
      </c>
      <c r="S28" s="73">
        <f>D28+Q28</f>
        <v>47.129999999999995</v>
      </c>
      <c r="T28" s="75">
        <v>47.13</v>
      </c>
      <c r="U28" s="76">
        <v>1500</v>
      </c>
      <c r="V28" s="109">
        <v>70695</v>
      </c>
      <c r="W28" s="110"/>
      <c r="X28" s="104" t="s">
        <v>30</v>
      </c>
      <c r="Y28" s="32"/>
      <c r="Z28" s="32"/>
      <c r="AA28" s="32"/>
      <c r="AB28" s="32"/>
      <c r="AC28" s="32"/>
      <c r="AD28" s="32"/>
    </row>
    <row r="29" spans="1:30" ht="15">
      <c r="A29" s="19">
        <v>1</v>
      </c>
      <c r="B29" s="9">
        <v>1</v>
      </c>
      <c r="C29" s="3" t="s">
        <v>54</v>
      </c>
      <c r="D29" s="4">
        <v>104.49</v>
      </c>
      <c r="E29" s="4">
        <v>1.007</v>
      </c>
      <c r="F29" s="4">
        <v>1.02</v>
      </c>
      <c r="G29" s="4">
        <v>1.01</v>
      </c>
      <c r="H29" s="4">
        <v>0.98</v>
      </c>
      <c r="I29" s="4">
        <v>1</v>
      </c>
      <c r="J29" s="4">
        <f>D29*E29*F29*G29*H29*I29*2.3*36</f>
        <v>8795.937964940782</v>
      </c>
      <c r="K29" s="5">
        <v>1</v>
      </c>
      <c r="L29" s="4">
        <v>6.79</v>
      </c>
      <c r="M29" s="4">
        <v>0.3</v>
      </c>
      <c r="N29" s="4">
        <f>L29*M29*36*2.8</f>
        <v>205.32959999999997</v>
      </c>
      <c r="O29" s="4">
        <f>J29+N29</f>
        <v>9001.267564940781</v>
      </c>
      <c r="P29" s="6">
        <f>O29/4239.0888</f>
        <v>2.123396793419562</v>
      </c>
      <c r="Q29" s="4">
        <v>15.62</v>
      </c>
      <c r="R29" s="4">
        <f>Q29*2.3*36</f>
        <v>1293.3359999999998</v>
      </c>
      <c r="S29" s="4">
        <f>D29+Q29</f>
        <v>120.11</v>
      </c>
      <c r="T29" s="7">
        <v>126.9</v>
      </c>
      <c r="U29" s="17">
        <v>990</v>
      </c>
      <c r="V29" s="41">
        <v>125631</v>
      </c>
      <c r="W29" s="80" t="s">
        <v>28</v>
      </c>
      <c r="X29" s="43" t="s">
        <v>45</v>
      </c>
      <c r="Y29" s="32"/>
      <c r="Z29" s="32"/>
      <c r="AA29" s="32"/>
      <c r="AB29" s="32"/>
      <c r="AC29" s="32"/>
      <c r="AD29" s="32"/>
    </row>
    <row r="30" spans="1:30" ht="5.25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4"/>
      <c r="W30" s="13"/>
      <c r="X30" s="96"/>
      <c r="Y30" s="32"/>
      <c r="Z30" s="32"/>
      <c r="AA30" s="32"/>
      <c r="AB30" s="32"/>
      <c r="AC30" s="32"/>
      <c r="AD30" s="32"/>
    </row>
    <row r="31" spans="1:30" ht="15">
      <c r="A31" s="33">
        <v>2</v>
      </c>
      <c r="B31" s="12" t="s">
        <v>22</v>
      </c>
      <c r="C31" s="34" t="s">
        <v>33</v>
      </c>
      <c r="D31" s="10">
        <v>75.72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f aca="true" t="shared" si="4" ref="J31:J36">D31*E31*F31*G31*H31*I31*2.3*36</f>
        <v>6269.615999999999</v>
      </c>
      <c r="K31" s="35"/>
      <c r="L31" s="35"/>
      <c r="M31" s="10"/>
      <c r="N31" s="10"/>
      <c r="O31" s="10">
        <f aca="true" t="shared" si="5" ref="O31:O36">J31+N31</f>
        <v>6269.615999999999</v>
      </c>
      <c r="P31" s="36">
        <f aca="true" t="shared" si="6" ref="P31:P36">O31/4239.0888</f>
        <v>1.4790008645254136</v>
      </c>
      <c r="Q31" s="10">
        <v>10.88</v>
      </c>
      <c r="R31" s="10">
        <f aca="true" t="shared" si="7" ref="R31:R38">Q31*2.3*36</f>
        <v>900.864</v>
      </c>
      <c r="S31" s="10">
        <f aca="true" t="shared" si="8" ref="S31:S36">Q31+D31</f>
        <v>86.6</v>
      </c>
      <c r="T31" s="11">
        <v>86.6</v>
      </c>
      <c r="U31" s="18">
        <v>1500</v>
      </c>
      <c r="V31" s="37">
        <v>129900</v>
      </c>
      <c r="W31" s="38"/>
      <c r="X31" s="39" t="s">
        <v>30</v>
      </c>
      <c r="Y31" s="32"/>
      <c r="Z31" s="32"/>
      <c r="AA31" s="32"/>
      <c r="AB31" s="32"/>
      <c r="AC31" s="32"/>
      <c r="AD31" s="32"/>
    </row>
    <row r="32" spans="1:30" ht="15">
      <c r="A32" s="19">
        <v>2</v>
      </c>
      <c r="B32" s="9" t="s">
        <v>22</v>
      </c>
      <c r="C32" s="3" t="s">
        <v>32</v>
      </c>
      <c r="D32" s="40">
        <v>31.22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f t="shared" si="4"/>
        <v>2585.016</v>
      </c>
      <c r="K32" s="40"/>
      <c r="L32" s="40"/>
      <c r="M32" s="4"/>
      <c r="N32" s="4"/>
      <c r="O32" s="4">
        <f t="shared" si="5"/>
        <v>2585.016</v>
      </c>
      <c r="P32" s="6">
        <f t="shared" si="6"/>
        <v>0.6098046353735265</v>
      </c>
      <c r="Q32" s="4">
        <v>4.49</v>
      </c>
      <c r="R32" s="4">
        <f t="shared" si="7"/>
        <v>371.772</v>
      </c>
      <c r="S32" s="4">
        <f t="shared" si="8"/>
        <v>35.71</v>
      </c>
      <c r="T32" s="7">
        <v>35.71</v>
      </c>
      <c r="U32" s="17">
        <v>1500</v>
      </c>
      <c r="V32" s="41">
        <v>53565</v>
      </c>
      <c r="W32" s="111"/>
      <c r="X32" s="39" t="s">
        <v>30</v>
      </c>
      <c r="Y32" s="32"/>
      <c r="Z32" s="32"/>
      <c r="AA32" s="32"/>
      <c r="AB32" s="32"/>
      <c r="AC32" s="32"/>
      <c r="AD32" s="32"/>
    </row>
    <row r="33" spans="1:30" ht="15">
      <c r="A33" s="33">
        <v>2</v>
      </c>
      <c r="B33" s="12">
        <v>1</v>
      </c>
      <c r="C33" s="34" t="s">
        <v>56</v>
      </c>
      <c r="D33" s="35">
        <v>73.91</v>
      </c>
      <c r="E33" s="10">
        <v>0.98</v>
      </c>
      <c r="F33" s="35">
        <v>1.02</v>
      </c>
      <c r="G33" s="10">
        <v>1.01</v>
      </c>
      <c r="H33" s="10">
        <v>0.98</v>
      </c>
      <c r="I33" s="10">
        <v>1</v>
      </c>
      <c r="J33" s="10">
        <f t="shared" si="4"/>
        <v>6054.90363977184</v>
      </c>
      <c r="K33" s="34">
        <v>2</v>
      </c>
      <c r="L33" s="10">
        <v>4.26</v>
      </c>
      <c r="M33" s="10">
        <v>0.3</v>
      </c>
      <c r="N33" s="10">
        <f>L33*M33*36*2.8</f>
        <v>128.8224</v>
      </c>
      <c r="O33" s="10">
        <f t="shared" si="5"/>
        <v>6183.72603977184</v>
      </c>
      <c r="P33" s="36">
        <f t="shared" si="6"/>
        <v>1.4587394441399386</v>
      </c>
      <c r="Q33" s="10">
        <v>10.73</v>
      </c>
      <c r="R33" s="10">
        <f t="shared" si="7"/>
        <v>888.444</v>
      </c>
      <c r="S33" s="10">
        <f t="shared" si="8"/>
        <v>84.64</v>
      </c>
      <c r="T33" s="11">
        <v>88.9</v>
      </c>
      <c r="U33" s="18">
        <v>990</v>
      </c>
      <c r="V33" s="37">
        <v>88011</v>
      </c>
      <c r="W33" s="46" t="s">
        <v>28</v>
      </c>
      <c r="X33" s="43" t="s">
        <v>23</v>
      </c>
      <c r="Y33" s="32"/>
      <c r="Z33" s="32"/>
      <c r="AA33" s="32"/>
      <c r="AB33" s="112"/>
      <c r="AC33" s="32"/>
      <c r="AD33" s="32"/>
    </row>
    <row r="34" spans="1:30" ht="15">
      <c r="A34" s="19">
        <v>2</v>
      </c>
      <c r="B34" s="9">
        <v>1</v>
      </c>
      <c r="C34" s="3" t="s">
        <v>55</v>
      </c>
      <c r="D34" s="4">
        <v>91</v>
      </c>
      <c r="E34" s="6">
        <v>1.007</v>
      </c>
      <c r="F34" s="40">
        <v>1.02</v>
      </c>
      <c r="G34" s="4">
        <v>1.01</v>
      </c>
      <c r="H34" s="4">
        <v>0.98</v>
      </c>
      <c r="I34" s="4">
        <v>1</v>
      </c>
      <c r="J34" s="4">
        <f t="shared" si="4"/>
        <v>7660.353668385598</v>
      </c>
      <c r="K34" s="3">
        <v>3</v>
      </c>
      <c r="L34" s="4">
        <v>4.26</v>
      </c>
      <c r="M34" s="4">
        <v>0.3</v>
      </c>
      <c r="N34" s="4">
        <f>L34*M34*36*2.8</f>
        <v>128.8224</v>
      </c>
      <c r="O34" s="4">
        <f t="shared" si="5"/>
        <v>7789.176068385598</v>
      </c>
      <c r="P34" s="6">
        <f t="shared" si="6"/>
        <v>1.8374647090161444</v>
      </c>
      <c r="Q34" s="4">
        <v>13.52</v>
      </c>
      <c r="R34" s="4">
        <f t="shared" si="7"/>
        <v>1119.456</v>
      </c>
      <c r="S34" s="4">
        <f t="shared" si="8"/>
        <v>104.52</v>
      </c>
      <c r="T34" s="7">
        <v>108.78</v>
      </c>
      <c r="U34" s="17">
        <v>990</v>
      </c>
      <c r="V34" s="41">
        <v>107692</v>
      </c>
      <c r="W34" s="42" t="s">
        <v>28</v>
      </c>
      <c r="X34" s="43" t="s">
        <v>23</v>
      </c>
      <c r="Y34" s="32"/>
      <c r="Z34" s="32"/>
      <c r="AA34" s="32"/>
      <c r="AB34" s="32"/>
      <c r="AC34" s="32"/>
      <c r="AD34" s="32"/>
    </row>
    <row r="35" spans="1:30" ht="15">
      <c r="A35" s="19">
        <v>2</v>
      </c>
      <c r="B35" s="9">
        <v>2</v>
      </c>
      <c r="C35" s="3" t="s">
        <v>27</v>
      </c>
      <c r="D35" s="40">
        <v>96.41</v>
      </c>
      <c r="E35" s="6">
        <v>1.007</v>
      </c>
      <c r="F35" s="40">
        <v>1.02</v>
      </c>
      <c r="G35" s="4">
        <v>1.01</v>
      </c>
      <c r="H35" s="4">
        <v>0.98</v>
      </c>
      <c r="I35" s="4">
        <v>1</v>
      </c>
      <c r="J35" s="4">
        <f t="shared" si="4"/>
        <v>8115.765902956653</v>
      </c>
      <c r="K35" s="3">
        <v>4</v>
      </c>
      <c r="L35" s="4">
        <v>4.06</v>
      </c>
      <c r="M35" s="4">
        <v>0.3</v>
      </c>
      <c r="N35" s="4">
        <f>L35*M35*36*2.8</f>
        <v>122.77439999999997</v>
      </c>
      <c r="O35" s="4">
        <f t="shared" si="5"/>
        <v>8238.540302956653</v>
      </c>
      <c r="P35" s="6">
        <f t="shared" si="6"/>
        <v>1.9434696208667892</v>
      </c>
      <c r="Q35" s="4">
        <v>14.3</v>
      </c>
      <c r="R35" s="4">
        <f>Q35*2.3*36</f>
        <v>1184.04</v>
      </c>
      <c r="S35" s="4">
        <f t="shared" si="8"/>
        <v>110.71</v>
      </c>
      <c r="T35" s="7">
        <v>114.77</v>
      </c>
      <c r="U35" s="17">
        <v>990</v>
      </c>
      <c r="V35" s="41">
        <v>113622</v>
      </c>
      <c r="W35" s="42" t="s">
        <v>28</v>
      </c>
      <c r="X35" s="43" t="s">
        <v>23</v>
      </c>
      <c r="Y35" s="32"/>
      <c r="Z35" s="32"/>
      <c r="AA35" s="32"/>
      <c r="AB35" s="32"/>
      <c r="AC35" s="32"/>
      <c r="AD35" s="32"/>
    </row>
    <row r="36" spans="1:30" ht="15">
      <c r="A36" s="19">
        <v>2</v>
      </c>
      <c r="B36" s="9">
        <v>6</v>
      </c>
      <c r="C36" s="3" t="s">
        <v>59</v>
      </c>
      <c r="D36" s="4">
        <v>90.5</v>
      </c>
      <c r="E36" s="6">
        <v>0.6</v>
      </c>
      <c r="F36" s="4">
        <v>1</v>
      </c>
      <c r="G36" s="4">
        <v>1.01</v>
      </c>
      <c r="H36" s="4">
        <v>1</v>
      </c>
      <c r="I36" s="4">
        <v>1</v>
      </c>
      <c r="J36" s="4">
        <f t="shared" si="4"/>
        <v>4541.000399999999</v>
      </c>
      <c r="K36" s="40">
        <v>18</v>
      </c>
      <c r="L36" s="40">
        <v>4.65</v>
      </c>
      <c r="M36" s="4">
        <v>0.3</v>
      </c>
      <c r="N36" s="4">
        <f>L36*M36*36*2.8</f>
        <v>140.61599999999999</v>
      </c>
      <c r="O36" s="4">
        <f t="shared" si="5"/>
        <v>4681.616399999999</v>
      </c>
      <c r="P36" s="6">
        <f t="shared" si="6"/>
        <v>1.1043921514453763</v>
      </c>
      <c r="Q36" s="4">
        <v>8.12</v>
      </c>
      <c r="R36" s="4">
        <f t="shared" si="7"/>
        <v>672.3359999999999</v>
      </c>
      <c r="S36" s="4">
        <f t="shared" si="8"/>
        <v>98.62</v>
      </c>
      <c r="T36" s="7">
        <v>103.27</v>
      </c>
      <c r="U36" s="17">
        <v>990</v>
      </c>
      <c r="V36" s="41">
        <v>102237</v>
      </c>
      <c r="W36" s="42" t="s">
        <v>28</v>
      </c>
      <c r="X36" s="43" t="s">
        <v>58</v>
      </c>
      <c r="Y36" s="32"/>
      <c r="Z36" s="32"/>
      <c r="AA36" s="32"/>
      <c r="AB36" s="32"/>
      <c r="AC36" s="32"/>
      <c r="AD36" s="32"/>
    </row>
    <row r="37" spans="1:30" ht="6" customHeight="1">
      <c r="A37" s="24"/>
      <c r="B37" s="13"/>
      <c r="C37" s="25"/>
      <c r="D37" s="26"/>
      <c r="E37" s="27"/>
      <c r="F37" s="28"/>
      <c r="G37" s="28"/>
      <c r="H37" s="28"/>
      <c r="I37" s="28"/>
      <c r="J37" s="28"/>
      <c r="K37" s="26"/>
      <c r="L37" s="26"/>
      <c r="M37" s="28"/>
      <c r="N37" s="28"/>
      <c r="O37" s="28"/>
      <c r="P37" s="27"/>
      <c r="Q37" s="28"/>
      <c r="R37" s="28"/>
      <c r="S37" s="14"/>
      <c r="T37" s="14"/>
      <c r="U37" s="15"/>
      <c r="V37" s="29"/>
      <c r="W37" s="30"/>
      <c r="X37" s="31"/>
      <c r="Y37" s="32"/>
      <c r="Z37" s="32"/>
      <c r="AA37" s="32"/>
      <c r="AB37" s="32"/>
      <c r="AC37" s="32"/>
      <c r="AD37" s="32"/>
    </row>
    <row r="38" spans="1:30" ht="15">
      <c r="A38" s="19">
        <v>3</v>
      </c>
      <c r="B38" s="9">
        <v>1</v>
      </c>
      <c r="C38" s="3" t="s">
        <v>54</v>
      </c>
      <c r="D38" s="40">
        <v>103.56</v>
      </c>
      <c r="E38" s="6">
        <v>1.007</v>
      </c>
      <c r="F38" s="4">
        <v>1.02</v>
      </c>
      <c r="G38" s="4">
        <v>1.01</v>
      </c>
      <c r="H38" s="4">
        <v>0.98</v>
      </c>
      <c r="I38" s="4">
        <v>1</v>
      </c>
      <c r="J38" s="4">
        <f>D38*E38*F38*G38*H38*I38*2.3*36</f>
        <v>8717.650834044094</v>
      </c>
      <c r="K38" s="40">
        <v>1</v>
      </c>
      <c r="L38" s="40">
        <v>6.16</v>
      </c>
      <c r="M38" s="4">
        <v>0.3</v>
      </c>
      <c r="N38" s="4">
        <f>L38*M38*36*2.8</f>
        <v>186.27839999999998</v>
      </c>
      <c r="O38" s="4">
        <f>J38+N38</f>
        <v>8903.929234044093</v>
      </c>
      <c r="P38" s="6">
        <f>O38/4239.0888</f>
        <v>2.1004347052234653</v>
      </c>
      <c r="Q38" s="4">
        <v>15.45</v>
      </c>
      <c r="R38" s="4">
        <f t="shared" si="7"/>
        <v>1279.2599999999998</v>
      </c>
      <c r="S38" s="4">
        <f>Q38+D38</f>
        <v>119.01</v>
      </c>
      <c r="T38" s="7">
        <v>125.17</v>
      </c>
      <c r="U38" s="17">
        <v>990</v>
      </c>
      <c r="V38" s="41">
        <v>123918</v>
      </c>
      <c r="W38" s="42" t="s">
        <v>28</v>
      </c>
      <c r="X38" s="43" t="s">
        <v>23</v>
      </c>
      <c r="Y38" s="32"/>
      <c r="Z38" s="32"/>
      <c r="AA38" s="32"/>
      <c r="AB38" s="32"/>
      <c r="AC38" s="32"/>
      <c r="AD38" s="32"/>
    </row>
    <row r="39" spans="1:30" ht="15.75" thickBot="1">
      <c r="A39" s="19">
        <v>3</v>
      </c>
      <c r="B39" s="9">
        <v>1</v>
      </c>
      <c r="C39" s="3" t="s">
        <v>75</v>
      </c>
      <c r="D39" s="40">
        <v>65.22</v>
      </c>
      <c r="E39" s="4"/>
      <c r="F39" s="4"/>
      <c r="G39" s="4"/>
      <c r="H39" s="4"/>
      <c r="I39" s="4"/>
      <c r="J39" s="4"/>
      <c r="K39" s="3">
        <v>2</v>
      </c>
      <c r="L39" s="40">
        <v>5.02</v>
      </c>
      <c r="M39" s="4"/>
      <c r="N39" s="4"/>
      <c r="O39" s="4"/>
      <c r="P39" s="6"/>
      <c r="Q39" s="4">
        <v>9.81</v>
      </c>
      <c r="R39" s="4"/>
      <c r="S39" s="45">
        <v>75.03</v>
      </c>
      <c r="T39" s="7">
        <v>80.05</v>
      </c>
      <c r="U39" s="17">
        <v>990</v>
      </c>
      <c r="V39" s="41">
        <v>79250</v>
      </c>
      <c r="W39" s="46" t="s">
        <v>44</v>
      </c>
      <c r="X39" s="43" t="s">
        <v>23</v>
      </c>
      <c r="Y39" s="44"/>
      <c r="Z39" s="32"/>
      <c r="AA39" s="32"/>
      <c r="AB39" s="130"/>
      <c r="AC39" s="32"/>
      <c r="AD39" s="32"/>
    </row>
    <row r="40" spans="1:30" ht="15.75" thickBot="1">
      <c r="A40" s="147" t="s">
        <v>60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9"/>
      <c r="X40" s="150"/>
      <c r="Y40" s="44"/>
      <c r="Z40" s="32"/>
      <c r="AA40" s="32"/>
      <c r="AB40" s="32"/>
      <c r="AC40" s="32"/>
      <c r="AD40" s="32"/>
    </row>
    <row r="41" spans="1:30" ht="15">
      <c r="A41" s="33"/>
      <c r="B41" s="12" t="s">
        <v>61</v>
      </c>
      <c r="C41" s="34" t="s">
        <v>62</v>
      </c>
      <c r="D41" s="10">
        <v>51.29</v>
      </c>
      <c r="E41" s="10">
        <v>1</v>
      </c>
      <c r="F41" s="10"/>
      <c r="G41" s="10"/>
      <c r="H41" s="10">
        <v>1</v>
      </c>
      <c r="I41" s="10">
        <v>1</v>
      </c>
      <c r="J41" s="10">
        <f aca="true" t="shared" si="9" ref="J41:J47">D41*E41*H41*I41*2.3*36</f>
        <v>4246.812</v>
      </c>
      <c r="K41" s="35"/>
      <c r="L41" s="10"/>
      <c r="M41" s="10"/>
      <c r="N41" s="10"/>
      <c r="O41" s="10">
        <f aca="true" t="shared" si="10" ref="O41:O47">J41*1</f>
        <v>4246.812</v>
      </c>
      <c r="P41" s="36">
        <f aca="true" t="shared" si="11" ref="P41:P47">O41/890.6571</f>
        <v>4.768178460599483</v>
      </c>
      <c r="Q41" s="10">
        <f aca="true" t="shared" si="12" ref="Q41:Q47">P41*2.6416</f>
        <v>12.595620221519594</v>
      </c>
      <c r="R41" s="10">
        <f aca="true" t="shared" si="13" ref="R41:R47">Q41*36</f>
        <v>453.4423279747054</v>
      </c>
      <c r="S41" s="10">
        <f aca="true" t="shared" si="14" ref="S41:S47">D41+Q41</f>
        <v>63.885620221519595</v>
      </c>
      <c r="T41" s="11">
        <v>63.89</v>
      </c>
      <c r="U41" s="18">
        <v>1500</v>
      </c>
      <c r="V41" s="113">
        <v>95835</v>
      </c>
      <c r="W41" s="42"/>
      <c r="X41" s="39" t="s">
        <v>23</v>
      </c>
      <c r="Y41" s="44"/>
      <c r="Z41" s="32"/>
      <c r="AA41" s="32"/>
      <c r="AB41" s="32"/>
      <c r="AC41" s="32"/>
      <c r="AD41" s="32"/>
    </row>
    <row r="42" spans="1:30" ht="15">
      <c r="A42" s="19"/>
      <c r="B42" s="9" t="s">
        <v>61</v>
      </c>
      <c r="C42" s="3" t="s">
        <v>63</v>
      </c>
      <c r="D42" s="4">
        <v>21.65</v>
      </c>
      <c r="E42" s="4">
        <v>1</v>
      </c>
      <c r="F42" s="4"/>
      <c r="G42" s="4"/>
      <c r="H42" s="4">
        <v>1</v>
      </c>
      <c r="I42" s="4">
        <v>1</v>
      </c>
      <c r="J42" s="4">
        <f t="shared" si="9"/>
        <v>1792.62</v>
      </c>
      <c r="K42" s="40"/>
      <c r="L42" s="4"/>
      <c r="M42" s="4"/>
      <c r="N42" s="4"/>
      <c r="O42" s="4">
        <f t="shared" si="10"/>
        <v>1792.62</v>
      </c>
      <c r="P42" s="6">
        <f t="shared" si="11"/>
        <v>2.012693774068606</v>
      </c>
      <c r="Q42" s="4">
        <f t="shared" si="12"/>
        <v>5.31673187357963</v>
      </c>
      <c r="R42" s="4">
        <f t="shared" si="13"/>
        <v>191.40234744886666</v>
      </c>
      <c r="S42" s="4">
        <f t="shared" si="14"/>
        <v>26.96673187357963</v>
      </c>
      <c r="T42" s="7">
        <v>26.97</v>
      </c>
      <c r="U42" s="17">
        <v>1500</v>
      </c>
      <c r="V42" s="79">
        <v>40455</v>
      </c>
      <c r="W42" s="80"/>
      <c r="X42" s="43" t="s">
        <v>25</v>
      </c>
      <c r="Y42" s="44"/>
      <c r="Z42" s="32"/>
      <c r="AA42" s="32"/>
      <c r="AB42" s="32"/>
      <c r="AC42" s="32"/>
      <c r="AD42" s="32"/>
    </row>
    <row r="43" spans="1:30" ht="15">
      <c r="A43" s="19"/>
      <c r="B43" s="9">
        <v>1</v>
      </c>
      <c r="C43" s="3" t="s">
        <v>54</v>
      </c>
      <c r="D43" s="4">
        <v>93.74</v>
      </c>
      <c r="E43" s="4">
        <v>1</v>
      </c>
      <c r="F43" s="4"/>
      <c r="G43" s="4"/>
      <c r="H43" s="40">
        <v>1.02</v>
      </c>
      <c r="I43" s="40">
        <v>0.97</v>
      </c>
      <c r="J43" s="4">
        <f t="shared" si="9"/>
        <v>7679.3982768</v>
      </c>
      <c r="K43" s="40"/>
      <c r="L43" s="4">
        <v>7.47</v>
      </c>
      <c r="M43" s="4"/>
      <c r="N43" s="4"/>
      <c r="O43" s="4">
        <f t="shared" si="10"/>
        <v>7679.3982768</v>
      </c>
      <c r="P43" s="6">
        <f t="shared" si="11"/>
        <v>8.62217151449194</v>
      </c>
      <c r="Q43" s="4">
        <f t="shared" si="12"/>
        <v>22.77632827268191</v>
      </c>
      <c r="R43" s="4">
        <f t="shared" si="13"/>
        <v>819.9478178165486</v>
      </c>
      <c r="S43" s="4">
        <f t="shared" si="14"/>
        <v>116.5163282726819</v>
      </c>
      <c r="T43" s="7">
        <v>123.99</v>
      </c>
      <c r="U43" s="17">
        <v>990</v>
      </c>
      <c r="V43" s="79">
        <v>122750</v>
      </c>
      <c r="W43" s="80" t="s">
        <v>28</v>
      </c>
      <c r="X43" s="43" t="s">
        <v>23</v>
      </c>
      <c r="Y43" s="55"/>
      <c r="Z43" s="32"/>
      <c r="AA43" s="32"/>
      <c r="AB43" s="32"/>
      <c r="AC43" s="32"/>
      <c r="AD43" s="32"/>
    </row>
    <row r="44" spans="1:31" ht="15">
      <c r="A44" s="115"/>
      <c r="B44" s="9">
        <v>1</v>
      </c>
      <c r="C44" s="3" t="s">
        <v>56</v>
      </c>
      <c r="D44" s="4">
        <v>57.74</v>
      </c>
      <c r="E44" s="4">
        <v>1</v>
      </c>
      <c r="F44" s="4"/>
      <c r="G44" s="4"/>
      <c r="H44" s="40">
        <v>1.02</v>
      </c>
      <c r="I44" s="40">
        <v>0.97</v>
      </c>
      <c r="J44" s="4">
        <f>D44*E44*H44*I44*2.3*36</f>
        <v>4730.1947568</v>
      </c>
      <c r="K44" s="40"/>
      <c r="L44" s="4">
        <v>6.09</v>
      </c>
      <c r="M44" s="4"/>
      <c r="N44" s="4"/>
      <c r="O44" s="4">
        <f t="shared" si="10"/>
        <v>4730.1947568</v>
      </c>
      <c r="P44" s="6">
        <f>O44/890.6571</f>
        <v>5.310904451106941</v>
      </c>
      <c r="Q44" s="4">
        <f t="shared" si="12"/>
        <v>14.029285198044095</v>
      </c>
      <c r="R44" s="4">
        <f>Q44*36</f>
        <v>505.0542671295874</v>
      </c>
      <c r="S44" s="4">
        <f t="shared" si="14"/>
        <v>71.7692851980441</v>
      </c>
      <c r="T44" s="7">
        <v>77.86</v>
      </c>
      <c r="U44" s="17" t="s">
        <v>78</v>
      </c>
      <c r="V44" s="79">
        <v>87081</v>
      </c>
      <c r="W44" s="46" t="s">
        <v>44</v>
      </c>
      <c r="X44" s="43" t="s">
        <v>23</v>
      </c>
      <c r="Y44" s="32"/>
      <c r="Z44" s="32"/>
      <c r="AA44" s="32"/>
      <c r="AB44" s="130" t="s">
        <v>77</v>
      </c>
      <c r="AC44" s="125"/>
      <c r="AD44" s="125"/>
      <c r="AE44" s="126"/>
    </row>
    <row r="45" spans="1:30" ht="15">
      <c r="A45" s="19"/>
      <c r="B45" s="9">
        <v>2</v>
      </c>
      <c r="C45" s="3" t="s">
        <v>55</v>
      </c>
      <c r="D45" s="4">
        <v>93.74</v>
      </c>
      <c r="E45" s="4">
        <v>1</v>
      </c>
      <c r="F45" s="4"/>
      <c r="G45" s="4"/>
      <c r="H45" s="40">
        <v>1.02</v>
      </c>
      <c r="I45" s="40">
        <v>1.01</v>
      </c>
      <c r="J45" s="4">
        <f t="shared" si="9"/>
        <v>7996.074494399999</v>
      </c>
      <c r="K45" s="40"/>
      <c r="L45" s="4">
        <v>6.09</v>
      </c>
      <c r="M45" s="4"/>
      <c r="N45" s="4"/>
      <c r="O45" s="4">
        <f t="shared" si="10"/>
        <v>7996.074494399999</v>
      </c>
      <c r="P45" s="6">
        <f t="shared" si="11"/>
        <v>8.977724979007071</v>
      </c>
      <c r="Q45" s="4">
        <f t="shared" si="12"/>
        <v>23.71555830454508</v>
      </c>
      <c r="R45" s="4">
        <f t="shared" si="13"/>
        <v>853.7600989636229</v>
      </c>
      <c r="S45" s="4">
        <f t="shared" si="14"/>
        <v>117.45555830454508</v>
      </c>
      <c r="T45" s="7">
        <v>123.55</v>
      </c>
      <c r="U45" s="17">
        <v>990</v>
      </c>
      <c r="V45" s="79">
        <v>122315</v>
      </c>
      <c r="W45" s="42" t="s">
        <v>28</v>
      </c>
      <c r="X45" s="43" t="s">
        <v>23</v>
      </c>
      <c r="Y45" s="114"/>
      <c r="Z45" s="32"/>
      <c r="AA45" s="32"/>
      <c r="AB45" s="32"/>
      <c r="AC45" s="32"/>
      <c r="AD45" s="32"/>
    </row>
    <row r="46" spans="1:30" ht="15">
      <c r="A46" s="19"/>
      <c r="B46" s="9">
        <v>3</v>
      </c>
      <c r="C46" s="3" t="s">
        <v>57</v>
      </c>
      <c r="D46" s="4">
        <v>93.74</v>
      </c>
      <c r="E46" s="4">
        <v>1</v>
      </c>
      <c r="F46" s="4"/>
      <c r="G46" s="4"/>
      <c r="H46" s="40">
        <v>1.02</v>
      </c>
      <c r="I46" s="40">
        <v>1.01</v>
      </c>
      <c r="J46" s="4">
        <f t="shared" si="9"/>
        <v>7996.074494399999</v>
      </c>
      <c r="K46" s="40"/>
      <c r="L46" s="4">
        <v>6.48</v>
      </c>
      <c r="M46" s="4"/>
      <c r="N46" s="4"/>
      <c r="O46" s="4">
        <f t="shared" si="10"/>
        <v>7996.074494399999</v>
      </c>
      <c r="P46" s="6">
        <f t="shared" si="11"/>
        <v>8.977724979007071</v>
      </c>
      <c r="Q46" s="4">
        <f t="shared" si="12"/>
        <v>23.71555830454508</v>
      </c>
      <c r="R46" s="4">
        <f t="shared" si="13"/>
        <v>853.7600989636229</v>
      </c>
      <c r="S46" s="4">
        <f t="shared" si="14"/>
        <v>117.45555830454508</v>
      </c>
      <c r="T46" s="7">
        <v>123.94</v>
      </c>
      <c r="U46" s="17">
        <v>990</v>
      </c>
      <c r="V46" s="79">
        <v>122701</v>
      </c>
      <c r="W46" s="42" t="s">
        <v>28</v>
      </c>
      <c r="X46" s="43" t="s">
        <v>58</v>
      </c>
      <c r="Y46" s="32"/>
      <c r="Z46" s="32"/>
      <c r="AA46" s="32"/>
      <c r="AB46" s="32"/>
      <c r="AC46" s="32"/>
      <c r="AD46" s="32"/>
    </row>
    <row r="47" spans="1:30" ht="15.75" thickBot="1">
      <c r="A47" s="19"/>
      <c r="B47" s="9">
        <v>4</v>
      </c>
      <c r="C47" s="3" t="s">
        <v>64</v>
      </c>
      <c r="D47" s="4">
        <v>93.74</v>
      </c>
      <c r="E47" s="4">
        <v>1</v>
      </c>
      <c r="F47" s="4"/>
      <c r="G47" s="4"/>
      <c r="H47" s="40">
        <v>1.02</v>
      </c>
      <c r="I47" s="40">
        <v>1.01</v>
      </c>
      <c r="J47" s="4">
        <f t="shared" si="9"/>
        <v>7996.074494399999</v>
      </c>
      <c r="K47" s="5"/>
      <c r="L47" s="4">
        <v>6.11</v>
      </c>
      <c r="M47" s="4"/>
      <c r="N47" s="4"/>
      <c r="O47" s="4">
        <f t="shared" si="10"/>
        <v>7996.074494399999</v>
      </c>
      <c r="P47" s="6">
        <f t="shared" si="11"/>
        <v>8.977724979007071</v>
      </c>
      <c r="Q47" s="4">
        <f t="shared" si="12"/>
        <v>23.71555830454508</v>
      </c>
      <c r="R47" s="4">
        <f t="shared" si="13"/>
        <v>853.7600989636229</v>
      </c>
      <c r="S47" s="4">
        <f t="shared" si="14"/>
        <v>117.45555830454508</v>
      </c>
      <c r="T47" s="7">
        <v>123.57</v>
      </c>
      <c r="U47" s="17">
        <v>990</v>
      </c>
      <c r="V47" s="79">
        <v>122334</v>
      </c>
      <c r="W47" s="42" t="s">
        <v>28</v>
      </c>
      <c r="X47" s="43" t="s">
        <v>58</v>
      </c>
      <c r="Y47" s="32"/>
      <c r="Z47" s="32"/>
      <c r="AA47" s="32"/>
      <c r="AB47" s="32"/>
      <c r="AC47" s="32"/>
      <c r="AD47" s="32"/>
    </row>
    <row r="48" spans="1:30" ht="15.75" thickBot="1">
      <c r="A48" s="147" t="s">
        <v>74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9"/>
      <c r="X48" s="150"/>
      <c r="Y48" s="32"/>
      <c r="Z48" s="32"/>
      <c r="AA48" s="32"/>
      <c r="AB48" s="32"/>
      <c r="AC48" s="32"/>
      <c r="AD48" s="32"/>
    </row>
    <row r="49" spans="1:30" ht="15">
      <c r="A49" s="19"/>
      <c r="B49" s="16">
        <v>3</v>
      </c>
      <c r="C49" s="3" t="s">
        <v>65</v>
      </c>
      <c r="D49" s="4">
        <v>46.23</v>
      </c>
      <c r="E49" s="4">
        <v>1</v>
      </c>
      <c r="F49" s="4">
        <v>1</v>
      </c>
      <c r="G49" s="4">
        <v>1</v>
      </c>
      <c r="H49" s="4">
        <v>1</v>
      </c>
      <c r="I49" s="4">
        <v>23115</v>
      </c>
      <c r="J49" s="4"/>
      <c r="K49" s="5"/>
      <c r="L49" s="5"/>
      <c r="M49" s="4"/>
      <c r="N49" s="4">
        <v>23115</v>
      </c>
      <c r="O49" s="6">
        <v>2.6418503636524453</v>
      </c>
      <c r="P49" s="20">
        <v>7.992654090194107</v>
      </c>
      <c r="Q49" s="20">
        <v>7.992654090194107</v>
      </c>
      <c r="R49" s="4">
        <v>27111.327045097052</v>
      </c>
      <c r="S49" s="4">
        <v>54.222654090194105</v>
      </c>
      <c r="T49" s="7">
        <v>54.22</v>
      </c>
      <c r="U49" s="17">
        <v>990</v>
      </c>
      <c r="V49" s="21">
        <v>53678</v>
      </c>
      <c r="W49" s="22" t="s">
        <v>44</v>
      </c>
      <c r="X49" s="23" t="s">
        <v>23</v>
      </c>
      <c r="Y49" s="106"/>
      <c r="Z49" s="32"/>
      <c r="AA49" s="32"/>
      <c r="AB49" s="32"/>
      <c r="AC49" s="32"/>
      <c r="AD49" s="32"/>
    </row>
    <row r="50" spans="1:30" ht="15">
      <c r="A50" s="19"/>
      <c r="B50" s="16">
        <v>4</v>
      </c>
      <c r="C50" s="3" t="s">
        <v>66</v>
      </c>
      <c r="D50" s="4">
        <v>46.23</v>
      </c>
      <c r="E50" s="4">
        <v>1</v>
      </c>
      <c r="F50" s="4">
        <v>1</v>
      </c>
      <c r="G50" s="4">
        <v>1</v>
      </c>
      <c r="H50" s="4">
        <v>1</v>
      </c>
      <c r="I50" s="4">
        <v>23115</v>
      </c>
      <c r="J50" s="5"/>
      <c r="K50" s="5"/>
      <c r="L50" s="4"/>
      <c r="M50" s="4"/>
      <c r="N50" s="4">
        <v>23115</v>
      </c>
      <c r="O50" s="6">
        <v>2.6418503636524453</v>
      </c>
      <c r="P50" s="20">
        <v>7.992654090194107</v>
      </c>
      <c r="Q50" s="20">
        <v>7.992654090194107</v>
      </c>
      <c r="R50" s="4">
        <v>27111.327045097052</v>
      </c>
      <c r="S50" s="4">
        <v>54.222654090194105</v>
      </c>
      <c r="T50" s="7">
        <v>54.22</v>
      </c>
      <c r="U50" s="17">
        <v>990</v>
      </c>
      <c r="V50" s="21">
        <v>53678</v>
      </c>
      <c r="W50" s="22" t="s">
        <v>44</v>
      </c>
      <c r="X50" s="23" t="s">
        <v>23</v>
      </c>
      <c r="Y50" s="106"/>
      <c r="Z50" s="32"/>
      <c r="AA50" s="32"/>
      <c r="AB50" s="32"/>
      <c r="AC50" s="32"/>
      <c r="AD50" s="32"/>
    </row>
    <row r="51" spans="1:30" ht="15.75" thickBot="1">
      <c r="A51" s="19"/>
      <c r="B51" s="16">
        <v>6</v>
      </c>
      <c r="C51" s="3" t="s">
        <v>67</v>
      </c>
      <c r="D51" s="4">
        <v>46.49</v>
      </c>
      <c r="E51" s="4">
        <v>1</v>
      </c>
      <c r="F51" s="4">
        <v>1</v>
      </c>
      <c r="G51" s="4">
        <v>1</v>
      </c>
      <c r="H51" s="4">
        <v>1</v>
      </c>
      <c r="I51" s="4">
        <v>23245</v>
      </c>
      <c r="J51" s="4"/>
      <c r="K51" s="5"/>
      <c r="L51" s="4"/>
      <c r="M51" s="4"/>
      <c r="N51" s="4">
        <v>23245</v>
      </c>
      <c r="O51" s="6">
        <v>2.656708271819212</v>
      </c>
      <c r="P51" s="20">
        <v>8.037605205561844</v>
      </c>
      <c r="Q51" s="20">
        <v>8.037605205561844</v>
      </c>
      <c r="R51" s="4">
        <v>27263.80260278092</v>
      </c>
      <c r="S51" s="4">
        <v>54.52760520556185</v>
      </c>
      <c r="T51" s="7">
        <v>54.53</v>
      </c>
      <c r="U51" s="17">
        <v>990</v>
      </c>
      <c r="V51" s="21">
        <v>53985</v>
      </c>
      <c r="W51" s="22" t="s">
        <v>44</v>
      </c>
      <c r="X51" s="23" t="s">
        <v>23</v>
      </c>
      <c r="Y51" s="105"/>
      <c r="Z51" s="32"/>
      <c r="AA51" s="32"/>
      <c r="AB51" s="130" t="s">
        <v>77</v>
      </c>
      <c r="AC51" s="32"/>
      <c r="AD51" s="32"/>
    </row>
    <row r="52" spans="1:25" ht="15.75" thickBot="1">
      <c r="A52" s="140" t="s">
        <v>68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2"/>
      <c r="Y52" s="1"/>
    </row>
    <row r="53" spans="1:25" ht="15">
      <c r="A53" s="118"/>
      <c r="B53" s="118"/>
      <c r="C53" s="119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120"/>
      <c r="T53" s="120"/>
      <c r="U53" s="121"/>
      <c r="V53" s="122"/>
      <c r="W53" s="118"/>
      <c r="X53" s="123"/>
      <c r="Y53" s="1"/>
    </row>
    <row r="55" ht="15">
      <c r="C55" s="112"/>
    </row>
  </sheetData>
  <sheetProtection/>
  <mergeCells count="20">
    <mergeCell ref="A27:X27"/>
    <mergeCell ref="Q25:Q26"/>
    <mergeCell ref="V25:V26"/>
    <mergeCell ref="W25:W26"/>
    <mergeCell ref="A24:X24"/>
    <mergeCell ref="L1:X3"/>
    <mergeCell ref="A5:X6"/>
    <mergeCell ref="A8:X8"/>
    <mergeCell ref="A13:X13"/>
    <mergeCell ref="A17:X17"/>
    <mergeCell ref="A52:X52"/>
    <mergeCell ref="T25:T26"/>
    <mergeCell ref="U25:U26"/>
    <mergeCell ref="A48:X48"/>
    <mergeCell ref="A40:X40"/>
    <mergeCell ref="S25:S26"/>
    <mergeCell ref="A25:A26"/>
    <mergeCell ref="B25:B26"/>
    <mergeCell ref="C25:C26"/>
    <mergeCell ref="D25:D26"/>
  </mergeCells>
  <printOptions/>
  <pageMargins left="0.7" right="0.7" top="0.75" bottom="0.75" header="0.3" footer="0.3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2016-01-24T09:26:02Z</dcterms:modified>
  <cp:category/>
  <cp:version/>
  <cp:contentType/>
  <cp:contentStatus/>
</cp:coreProperties>
</file>