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<sst xmlns="http://schemas.openxmlformats.org/spreadsheetml/2006/main" count="99" uniqueCount="39">
  <si>
    <t>ЕТАЖ
№</t>
  </si>
  <si>
    <t>БРУТО
ЕТАЖНА
ПЛОЩ</t>
  </si>
  <si>
    <t>ПЛОЩ
ОБЩИ
ЧАСТИ</t>
  </si>
  <si>
    <t>АП. №</t>
  </si>
  <si>
    <t>НЕТО
ПЛОЩ</t>
  </si>
  <si>
    <t>ЗАСТРОЕНА
ПЛОЩ
(със стени
и балкони)</t>
  </si>
  <si>
    <t>СЪОТВЕТ-
СТВАЩИ
ОБЩИ
ЧАСТИ</t>
  </si>
  <si>
    <t>ОБЩА
ПЛОЩ</t>
  </si>
  <si>
    <t>FLOOR
No:</t>
  </si>
  <si>
    <t>BRUTTO
FLOOR
AREA</t>
  </si>
  <si>
    <t>COMMON
AREA</t>
  </si>
  <si>
    <t>APARTM.
No:</t>
  </si>
  <si>
    <t>NET
AREA</t>
  </si>
  <si>
    <t>BUILT-UP
AREA
(with walls
and balconies)</t>
  </si>
  <si>
    <t>CORRES-
PONDING
COMMON
AREAS</t>
  </si>
  <si>
    <t>GROSS
AREA</t>
  </si>
  <si>
    <r>
      <t xml:space="preserve">Паркинг
</t>
    </r>
    <r>
      <rPr>
        <sz val="8"/>
        <color indexed="21"/>
        <rFont val="Times New Roman"/>
        <family val="1"/>
      </rPr>
      <t>Parking</t>
    </r>
  </si>
  <si>
    <t>Mashine Room</t>
  </si>
  <si>
    <t>-</t>
  </si>
  <si>
    <t>MDB</t>
  </si>
  <si>
    <t>Elevator+stairs</t>
  </si>
  <si>
    <t>Parking</t>
  </si>
  <si>
    <r>
      <t>Общо /</t>
    </r>
    <r>
      <rPr>
        <b/>
        <sz val="8"/>
        <color indexed="21"/>
        <rFont val="Times New Roman"/>
        <family val="1"/>
      </rPr>
      <t xml:space="preserve"> Total:</t>
    </r>
  </si>
  <si>
    <r>
      <t xml:space="preserve">Етаж 1
</t>
    </r>
    <r>
      <rPr>
        <sz val="8"/>
        <color indexed="21"/>
        <rFont val="Times New Roman"/>
        <family val="1"/>
      </rPr>
      <t>Floor 1</t>
    </r>
  </si>
  <si>
    <t>Lobby+Cleaner</t>
  </si>
  <si>
    <t>Corridor</t>
  </si>
  <si>
    <r>
      <t xml:space="preserve">Етаж 2
</t>
    </r>
    <r>
      <rPr>
        <sz val="8"/>
        <color indexed="21"/>
        <rFont val="Times New Roman"/>
        <family val="1"/>
      </rPr>
      <t>Floor 2</t>
    </r>
  </si>
  <si>
    <r>
      <t xml:space="preserve">Етаж 3
</t>
    </r>
    <r>
      <rPr>
        <sz val="8"/>
        <color indexed="21"/>
        <rFont val="Times New Roman"/>
        <family val="1"/>
      </rPr>
      <t>Floor 3</t>
    </r>
  </si>
  <si>
    <r>
      <t xml:space="preserve">Етаж 4
</t>
    </r>
    <r>
      <rPr>
        <sz val="8"/>
        <color indexed="21"/>
        <rFont val="Times New Roman"/>
        <family val="1"/>
      </rPr>
      <t>Floor 4</t>
    </r>
  </si>
  <si>
    <r>
      <t xml:space="preserve">Етаж 5
(терасовиден)
</t>
    </r>
    <r>
      <rPr>
        <sz val="8"/>
        <color indexed="21"/>
        <rFont val="Times New Roman"/>
        <family val="1"/>
      </rPr>
      <t>Floor 5
(terraced)</t>
    </r>
  </si>
  <si>
    <r>
      <t xml:space="preserve">ВСИЧКО:
</t>
    </r>
    <r>
      <rPr>
        <b/>
        <sz val="8"/>
        <color indexed="21"/>
        <rFont val="Times New Roman"/>
        <family val="1"/>
      </rPr>
      <t>TOTAL:</t>
    </r>
  </si>
  <si>
    <r>
      <t>ПЛОЩИ НА АПАРТАМЕНТИТЕ /</t>
    </r>
    <r>
      <rPr>
        <b/>
        <sz val="11"/>
        <color indexed="21"/>
        <rFont val="Times New Roman"/>
        <family val="1"/>
      </rPr>
      <t xml:space="preserve"> APARTMENTS AREA</t>
    </r>
  </si>
  <si>
    <r>
      <t xml:space="preserve">ЗА ПРОДАЖБИ   /   </t>
    </r>
    <r>
      <rPr>
        <b/>
        <sz val="10"/>
        <color indexed="21"/>
        <rFont val="Times New Roman"/>
        <family val="1"/>
      </rPr>
      <t>FOR SELLINGS</t>
    </r>
  </si>
  <si>
    <r>
      <t xml:space="preserve">НА БЛОК 6    /    </t>
    </r>
    <r>
      <rPr>
        <b/>
        <sz val="8"/>
        <color indexed="21"/>
        <rFont val="Times New Roman"/>
        <family val="1"/>
      </rPr>
      <t>OF BLOCK 6</t>
    </r>
  </si>
  <si>
    <t>ЦЕНА М2 RU</t>
  </si>
  <si>
    <t>КРАЙНА ЦЕНА RU</t>
  </si>
  <si>
    <t>PRICE M2 RU</t>
  </si>
  <si>
    <t>TOTAL PRICE RU</t>
  </si>
  <si>
    <t>SOLD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</si>
</sst>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&quot; м2&quot;"/>
    <numFmt numFmtId="173" formatCode="&quot;Ap. 0&quot;0"/>
    <numFmt numFmtId="174" formatCode="#,##0.00&quot; м2&quot;"/>
    <numFmt numFmtId="175" formatCode="&quot;Ap.&quot;\ 0"/>
    <numFmt numFmtId="176" formatCode="#,##0&quot; м2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7"/>
      <name val="Times New Roman"/>
      <family val="1"/>
    </font>
    <font>
      <b/>
      <u val="single"/>
      <sz val="9"/>
      <name val="Times New Roman"/>
      <family val="1"/>
    </font>
    <font>
      <sz val="7"/>
      <name val="Times New Roman"/>
      <family val="1"/>
    </font>
    <font>
      <b/>
      <u val="single"/>
      <sz val="7"/>
      <color indexed="2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color indexed="21"/>
      <name val="Times New Roman"/>
      <family val="1"/>
    </font>
    <font>
      <sz val="8"/>
      <name val="Times New Roman"/>
      <family val="1"/>
    </font>
    <font>
      <sz val="8"/>
      <color indexed="21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  <font>
      <b/>
      <u val="single"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21"/>
      <name val="Times New Roman"/>
      <family val="1"/>
    </font>
    <font>
      <b/>
      <sz val="10"/>
      <name val="Times New Roman"/>
      <family val="1"/>
    </font>
    <font>
      <b/>
      <sz val="10"/>
      <color indexed="21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172" fontId="4" fillId="0" borderId="0" xfId="33" applyNumberFormat="1" applyFont="1">
      <alignment/>
      <protection/>
    </xf>
    <xf numFmtId="14" fontId="5" fillId="0" borderId="0" xfId="33" applyNumberFormat="1" applyFont="1">
      <alignment/>
      <protection/>
    </xf>
    <xf numFmtId="0" fontId="6" fillId="0" borderId="0" xfId="33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8" fillId="0" borderId="0" xfId="33" applyFont="1" applyAlignment="1">
      <alignment horizontal="center"/>
      <protection/>
    </xf>
    <xf numFmtId="172" fontId="8" fillId="0" borderId="0" xfId="33" applyNumberFormat="1" applyFont="1" applyAlignment="1">
      <alignment horizontal="center"/>
      <protection/>
    </xf>
    <xf numFmtId="0" fontId="9" fillId="33" borderId="10" xfId="33" applyFont="1" applyFill="1" applyBorder="1" applyAlignment="1">
      <alignment horizontal="center" vertical="center" wrapText="1"/>
      <protection/>
    </xf>
    <xf numFmtId="172" fontId="9" fillId="33" borderId="10" xfId="33" applyNumberFormat="1" applyFont="1" applyFill="1" applyBorder="1" applyAlignment="1">
      <alignment horizontal="center" vertical="center" wrapText="1"/>
      <protection/>
    </xf>
    <xf numFmtId="0" fontId="9" fillId="33" borderId="10" xfId="33" applyFont="1" applyFill="1" applyBorder="1" applyAlignment="1">
      <alignment horizontal="center" vertical="center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172" fontId="10" fillId="33" borderId="11" xfId="33" applyNumberFormat="1" applyFont="1" applyFill="1" applyBorder="1" applyAlignment="1">
      <alignment horizontal="center" vertical="center" wrapText="1"/>
      <protection/>
    </xf>
    <xf numFmtId="173" fontId="13" fillId="0" borderId="12" xfId="0" applyNumberFormat="1" applyFont="1" applyBorder="1" applyAlignment="1">
      <alignment horizontal="center"/>
    </xf>
    <xf numFmtId="172" fontId="11" fillId="0" borderId="12" xfId="0" applyNumberFormat="1" applyFont="1" applyBorder="1" applyAlignment="1">
      <alignment horizontal="center"/>
    </xf>
    <xf numFmtId="172" fontId="13" fillId="0" borderId="12" xfId="0" applyNumberFormat="1" applyFont="1" applyBorder="1" applyAlignment="1">
      <alignment/>
    </xf>
    <xf numFmtId="173" fontId="11" fillId="0" borderId="12" xfId="0" applyNumberFormat="1" applyFont="1" applyBorder="1" applyAlignment="1">
      <alignment horizontal="center"/>
    </xf>
    <xf numFmtId="172" fontId="11" fillId="0" borderId="12" xfId="0" applyNumberFormat="1" applyFont="1" applyBorder="1" applyAlignment="1">
      <alignment/>
    </xf>
    <xf numFmtId="174" fontId="11" fillId="0" borderId="12" xfId="0" applyNumberFormat="1" applyFont="1" applyBorder="1" applyAlignment="1">
      <alignment/>
    </xf>
    <xf numFmtId="173" fontId="9" fillId="33" borderId="12" xfId="0" applyNumberFormat="1" applyFont="1" applyFill="1" applyBorder="1" applyAlignment="1">
      <alignment horizontal="center"/>
    </xf>
    <xf numFmtId="172" fontId="11" fillId="33" borderId="12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172" fontId="11" fillId="0" borderId="12" xfId="0" applyNumberFormat="1" applyFont="1" applyBorder="1" applyAlignment="1">
      <alignment/>
    </xf>
    <xf numFmtId="173" fontId="14" fillId="0" borderId="12" xfId="0" applyNumberFormat="1" applyFont="1" applyBorder="1" applyAlignment="1">
      <alignment horizontal="center"/>
    </xf>
    <xf numFmtId="172" fontId="14" fillId="0" borderId="12" xfId="0" applyNumberFormat="1" applyFont="1" applyBorder="1" applyAlignment="1">
      <alignment/>
    </xf>
    <xf numFmtId="173" fontId="9" fillId="0" borderId="12" xfId="0" applyNumberFormat="1" applyFont="1" applyBorder="1" applyAlignment="1">
      <alignment horizontal="center"/>
    </xf>
    <xf numFmtId="174" fontId="11" fillId="0" borderId="12" xfId="0" applyNumberFormat="1" applyFont="1" applyBorder="1" applyAlignment="1">
      <alignment/>
    </xf>
    <xf numFmtId="175" fontId="9" fillId="0" borderId="12" xfId="0" applyNumberFormat="1" applyFont="1" applyBorder="1" applyAlignment="1">
      <alignment horizontal="center"/>
    </xf>
    <xf numFmtId="0" fontId="9" fillId="33" borderId="12" xfId="0" applyFont="1" applyFill="1" applyBorder="1" applyAlignment="1">
      <alignment horizontal="right" wrapText="1"/>
    </xf>
    <xf numFmtId="176" fontId="9" fillId="33" borderId="12" xfId="0" applyNumberFormat="1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11" fillId="0" borderId="0" xfId="0" applyFont="1" applyAlignment="1">
      <alignment/>
    </xf>
    <xf numFmtId="172" fontId="11" fillId="0" borderId="0" xfId="0" applyNumberFormat="1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Alignment="1">
      <alignment/>
    </xf>
    <xf numFmtId="4" fontId="16" fillId="0" borderId="0" xfId="0" applyNumberFormat="1" applyFont="1" applyAlignment="1">
      <alignment/>
    </xf>
    <xf numFmtId="4" fontId="12" fillId="0" borderId="0" xfId="0" applyNumberFormat="1" applyFont="1" applyFill="1" applyAlignment="1">
      <alignment vertical="center"/>
    </xf>
    <xf numFmtId="4" fontId="11" fillId="0" borderId="12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 vertical="center"/>
    </xf>
    <xf numFmtId="4" fontId="9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" fontId="15" fillId="0" borderId="0" xfId="33" applyNumberFormat="1" applyFont="1">
      <alignment/>
      <protection/>
    </xf>
    <xf numFmtId="1" fontId="16" fillId="0" borderId="0" xfId="0" applyNumberFormat="1" applyFont="1" applyAlignment="1">
      <alignment/>
    </xf>
    <xf numFmtId="1" fontId="8" fillId="0" borderId="0" xfId="33" applyNumberFormat="1" applyFont="1" applyAlignment="1">
      <alignment horizontal="center"/>
      <protection/>
    </xf>
    <xf numFmtId="1" fontId="10" fillId="0" borderId="0" xfId="33" applyNumberFormat="1" applyFont="1" applyFill="1" applyAlignment="1">
      <alignment horizontal="center" vertical="center"/>
      <protection/>
    </xf>
    <xf numFmtId="1" fontId="11" fillId="0" borderId="12" xfId="0" applyNumberFormat="1" applyFont="1" applyBorder="1" applyAlignment="1">
      <alignment/>
    </xf>
    <xf numFmtId="1" fontId="10" fillId="0" borderId="12" xfId="33" applyNumberFormat="1" applyFont="1" applyFill="1" applyBorder="1" applyAlignment="1">
      <alignment horizontal="center" vertical="center"/>
      <protection/>
    </xf>
    <xf numFmtId="1" fontId="9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9" fillId="34" borderId="10" xfId="33" applyNumberFormat="1" applyFont="1" applyFill="1" applyBorder="1" applyAlignment="1">
      <alignment horizontal="justify" vertical="center"/>
      <protection/>
    </xf>
    <xf numFmtId="4" fontId="9" fillId="34" borderId="10" xfId="0" applyNumberFormat="1" applyFont="1" applyFill="1" applyBorder="1" applyAlignment="1">
      <alignment horizontal="justify" vertical="center"/>
    </xf>
    <xf numFmtId="1" fontId="10" fillId="34" borderId="11" xfId="33" applyNumberFormat="1" applyFont="1" applyFill="1" applyBorder="1" applyAlignment="1">
      <alignment horizontal="justify" vertical="center"/>
      <protection/>
    </xf>
    <xf numFmtId="4" fontId="10" fillId="34" borderId="11" xfId="0" applyNumberFormat="1" applyFont="1" applyFill="1" applyBorder="1" applyAlignment="1">
      <alignment horizontal="justify" vertical="center"/>
    </xf>
    <xf numFmtId="4" fontId="11" fillId="0" borderId="12" xfId="0" applyNumberFormat="1" applyFont="1" applyBorder="1" applyAlignment="1">
      <alignment horizontal="right"/>
    </xf>
    <xf numFmtId="10" fontId="11" fillId="0" borderId="12" xfId="33" applyNumberFormat="1" applyFont="1" applyFill="1" applyBorder="1" applyAlignment="1">
      <alignment horizontal="center" wrapText="1"/>
      <protection/>
    </xf>
    <xf numFmtId="0" fontId="11" fillId="0" borderId="12" xfId="0" applyFont="1" applyBorder="1" applyAlignment="1">
      <alignment horizontal="center" vertical="center" wrapText="1"/>
    </xf>
    <xf numFmtId="10" fontId="11" fillId="0" borderId="12" xfId="0" applyNumberFormat="1" applyFont="1" applyBorder="1" applyAlignment="1">
      <alignment horizontal="center"/>
    </xf>
    <xf numFmtId="0" fontId="17" fillId="0" borderId="0" xfId="33" applyFont="1" applyAlignment="1">
      <alignment horizontal="center"/>
      <protection/>
    </xf>
    <xf numFmtId="0" fontId="19" fillId="0" borderId="0" xfId="33" applyFont="1" applyAlignment="1">
      <alignment horizontal="center"/>
      <protection/>
    </xf>
    <xf numFmtId="0" fontId="9" fillId="0" borderId="0" xfId="33" applyFont="1" applyAlignment="1">
      <alignment horizontal="center"/>
      <protection/>
    </xf>
    <xf numFmtId="172" fontId="11" fillId="0" borderId="12" xfId="0" applyNumberFormat="1" applyFont="1" applyBorder="1" applyAlignment="1">
      <alignment horizontal="center" vertical="center"/>
    </xf>
    <xf numFmtId="0" fontId="11" fillId="0" borderId="12" xfId="33" applyFont="1" applyFill="1" applyBorder="1" applyAlignment="1">
      <alignment horizontal="center" vertical="center" wrapText="1"/>
      <protection/>
    </xf>
    <xf numFmtId="172" fontId="11" fillId="0" borderId="12" xfId="33" applyNumberFormat="1" applyFont="1" applyFill="1" applyBorder="1" applyAlignment="1">
      <alignment horizontal="center" vertical="center" wrapText="1"/>
      <protection/>
    </xf>
    <xf numFmtId="0" fontId="21" fillId="0" borderId="0" xfId="33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rice for m2 terain and m2 build area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43">
      <selection activeCell="N11" sqref="N11"/>
    </sheetView>
  </sheetViews>
  <sheetFormatPr defaultColWidth="9.140625" defaultRowHeight="15"/>
  <cols>
    <col min="1" max="1" width="10.421875" style="6" customWidth="1"/>
    <col min="2" max="2" width="12.7109375" style="6" hidden="1" customWidth="1"/>
    <col min="3" max="3" width="12.7109375" style="7" hidden="1" customWidth="1"/>
    <col min="4" max="4" width="9.7109375" style="6" customWidth="1"/>
    <col min="5" max="5" width="8.28125" style="7" customWidth="1"/>
    <col min="6" max="6" width="11.140625" style="7" customWidth="1"/>
    <col min="7" max="7" width="10.140625" style="6" customWidth="1"/>
    <col min="8" max="8" width="8.7109375" style="6" customWidth="1"/>
    <col min="9" max="9" width="7.7109375" style="47" customWidth="1"/>
    <col min="10" max="10" width="9.140625" style="40" customWidth="1"/>
    <col min="11" max="16384" width="9.140625" style="35" customWidth="1"/>
  </cols>
  <sheetData>
    <row r="1" spans="1:9" ht="12.75">
      <c r="A1" s="1"/>
      <c r="B1" s="2"/>
      <c r="C1" s="3"/>
      <c r="D1" s="2"/>
      <c r="E1" s="3"/>
      <c r="F1" s="3"/>
      <c r="G1" s="2"/>
      <c r="H1" s="4"/>
      <c r="I1" s="46"/>
    </row>
    <row r="2" spans="1:9" ht="12.75">
      <c r="A2" s="5"/>
      <c r="B2" s="2"/>
      <c r="C2" s="3"/>
      <c r="D2" s="2"/>
      <c r="E2" s="3"/>
      <c r="F2" s="3"/>
      <c r="G2" s="2"/>
      <c r="H2" s="2"/>
      <c r="I2" s="46"/>
    </row>
    <row r="3" spans="1:9" ht="12.75">
      <c r="A3" s="5"/>
      <c r="B3" s="2"/>
      <c r="C3" s="3"/>
      <c r="D3" s="2"/>
      <c r="E3" s="3"/>
      <c r="F3" s="3"/>
      <c r="G3" s="2"/>
      <c r="H3" s="2"/>
      <c r="I3" s="46"/>
    </row>
    <row r="4" spans="1:9" ht="12.75">
      <c r="A4" s="5"/>
      <c r="B4" s="2"/>
      <c r="C4" s="3"/>
      <c r="D4" s="2"/>
      <c r="E4" s="3"/>
      <c r="F4" s="3"/>
      <c r="G4" s="2"/>
      <c r="H4" s="2"/>
      <c r="I4" s="46"/>
    </row>
    <row r="6" spans="1:10" ht="14.25">
      <c r="A6" s="62" t="s">
        <v>31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12.75">
      <c r="A7" s="63" t="s">
        <v>32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ht="12.75">
      <c r="A8" s="64" t="s">
        <v>33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12.75">
      <c r="A9" s="68"/>
      <c r="B9" s="68"/>
      <c r="C9" s="68"/>
      <c r="D9" s="68"/>
      <c r="E9" s="68"/>
      <c r="F9" s="68"/>
      <c r="G9" s="68"/>
      <c r="H9" s="68"/>
      <c r="I9" s="68"/>
      <c r="J9" s="68"/>
    </row>
    <row r="10" spans="1:9" ht="12.75">
      <c r="A10" s="8"/>
      <c r="B10" s="8"/>
      <c r="C10" s="9"/>
      <c r="D10" s="8"/>
      <c r="E10" s="9"/>
      <c r="F10" s="9"/>
      <c r="G10" s="8"/>
      <c r="H10" s="8"/>
      <c r="I10" s="48"/>
    </row>
    <row r="11" spans="1:10" s="36" customFormat="1" ht="52.5" customHeight="1">
      <c r="A11" s="10" t="s">
        <v>0</v>
      </c>
      <c r="B11" s="10" t="s">
        <v>1</v>
      </c>
      <c r="C11" s="11" t="s">
        <v>2</v>
      </c>
      <c r="D11" s="12" t="s">
        <v>3</v>
      </c>
      <c r="E11" s="11" t="s">
        <v>4</v>
      </c>
      <c r="F11" s="11" t="s">
        <v>5</v>
      </c>
      <c r="G11" s="10" t="s">
        <v>6</v>
      </c>
      <c r="H11" s="10" t="s">
        <v>7</v>
      </c>
      <c r="I11" s="54" t="s">
        <v>34</v>
      </c>
      <c r="J11" s="55" t="s">
        <v>35</v>
      </c>
    </row>
    <row r="12" spans="1:10" s="37" customFormat="1" ht="52.5" customHeight="1">
      <c r="A12" s="13" t="s">
        <v>8</v>
      </c>
      <c r="B12" s="13" t="s">
        <v>9</v>
      </c>
      <c r="C12" s="14" t="s">
        <v>10</v>
      </c>
      <c r="D12" s="13" t="s">
        <v>11</v>
      </c>
      <c r="E12" s="14" t="s">
        <v>12</v>
      </c>
      <c r="F12" s="14" t="s">
        <v>13</v>
      </c>
      <c r="G12" s="13" t="s">
        <v>14</v>
      </c>
      <c r="H12" s="13" t="s">
        <v>15</v>
      </c>
      <c r="I12" s="56" t="s">
        <v>36</v>
      </c>
      <c r="J12" s="57" t="s">
        <v>37</v>
      </c>
    </row>
    <row r="13" spans="1:10" s="38" customFormat="1" ht="11.25" hidden="1">
      <c r="A13" s="66" t="s">
        <v>16</v>
      </c>
      <c r="B13" s="67">
        <f>SUM(F13:F16)</f>
        <v>463.37</v>
      </c>
      <c r="C13" s="59">
        <f>C18/SUM(B13)</f>
        <v>0.0632324060685845</v>
      </c>
      <c r="D13" s="15" t="s">
        <v>17</v>
      </c>
      <c r="E13" s="16" t="s">
        <v>18</v>
      </c>
      <c r="F13" s="17">
        <v>2.83</v>
      </c>
      <c r="G13" s="16" t="s">
        <v>18</v>
      </c>
      <c r="H13" s="16" t="s">
        <v>18</v>
      </c>
      <c r="I13" s="49"/>
      <c r="J13" s="41"/>
    </row>
    <row r="14" spans="1:10" s="38" customFormat="1" ht="11.25" hidden="1">
      <c r="A14" s="66"/>
      <c r="B14" s="67"/>
      <c r="C14" s="59"/>
      <c r="D14" s="15" t="s">
        <v>19</v>
      </c>
      <c r="E14" s="16" t="s">
        <v>18</v>
      </c>
      <c r="F14" s="17">
        <v>6.38</v>
      </c>
      <c r="G14" s="16" t="s">
        <v>18</v>
      </c>
      <c r="H14" s="16" t="s">
        <v>18</v>
      </c>
      <c r="I14" s="49"/>
      <c r="J14" s="41"/>
    </row>
    <row r="15" spans="1:10" s="38" customFormat="1" ht="11.25" hidden="1">
      <c r="A15" s="66"/>
      <c r="B15" s="67"/>
      <c r="C15" s="59"/>
      <c r="D15" s="15" t="s">
        <v>20</v>
      </c>
      <c r="E15" s="16" t="s">
        <v>18</v>
      </c>
      <c r="F15" s="17">
        <v>20.09</v>
      </c>
      <c r="G15" s="16" t="s">
        <v>18</v>
      </c>
      <c r="H15" s="16" t="s">
        <v>18</v>
      </c>
      <c r="I15" s="49"/>
      <c r="J15" s="41"/>
    </row>
    <row r="16" spans="1:10" s="33" customFormat="1" ht="12.75" customHeight="1">
      <c r="A16" s="66"/>
      <c r="B16" s="67"/>
      <c r="C16" s="59"/>
      <c r="D16" s="18" t="s">
        <v>21</v>
      </c>
      <c r="E16" s="19">
        <f>(372.11-19*(0.25*0.6))+37.59</f>
        <v>406.85</v>
      </c>
      <c r="F16" s="19">
        <f>(424.02+39.35)-SUM(F13:F15)</f>
        <v>434.07</v>
      </c>
      <c r="G16" s="19">
        <f>F16/($B$74-SUM($F$13:$F$15,$F$19:$F$21,$F$30:$F$31,$F$41:$F$42,$F$52:$F$53,$F$63:$F$64))*SUM($F$13:$F$15,$F$19:$F$20,$F$30,$F$41,$F$52,$F$63)</f>
        <v>29.941892207774963</v>
      </c>
      <c r="H16" s="20">
        <f>SUM(F16:G16)</f>
        <v>464.01189220777496</v>
      </c>
      <c r="I16" s="50"/>
      <c r="J16" s="42"/>
    </row>
    <row r="17" spans="1:10" s="33" customFormat="1" ht="12.75" customHeight="1" hidden="1">
      <c r="A17" s="66"/>
      <c r="B17" s="67"/>
      <c r="C17" s="59"/>
      <c r="D17" s="21" t="s">
        <v>22</v>
      </c>
      <c r="E17" s="22">
        <f>SUM(E13:E16)</f>
        <v>406.85</v>
      </c>
      <c r="F17" s="22">
        <f>SUM(F13:F16)</f>
        <v>463.37</v>
      </c>
      <c r="G17" s="22">
        <f>SUM(G13:G16)</f>
        <v>29.941892207774963</v>
      </c>
      <c r="H17" s="22">
        <f>SUM(H13:H16)</f>
        <v>464.01189220777496</v>
      </c>
      <c r="I17" s="50"/>
      <c r="J17" s="42"/>
    </row>
    <row r="18" spans="1:10" s="33" customFormat="1" ht="11.25">
      <c r="A18" s="66"/>
      <c r="B18" s="67"/>
      <c r="C18" s="16">
        <f>SUM(F13:F15)</f>
        <v>29.3</v>
      </c>
      <c r="D18" s="23"/>
      <c r="E18" s="24"/>
      <c r="F18" s="24"/>
      <c r="G18" s="23"/>
      <c r="H18" s="23"/>
      <c r="I18" s="50"/>
      <c r="J18" s="42"/>
    </row>
    <row r="19" spans="1:10" s="38" customFormat="1" ht="11.25" hidden="1">
      <c r="A19" s="60" t="s">
        <v>23</v>
      </c>
      <c r="B19" s="65">
        <f>SUM(F19:F27)</f>
        <v>398.51</v>
      </c>
      <c r="C19" s="61">
        <f>C29/SUM(B19)</f>
        <v>0.17904193119369652</v>
      </c>
      <c r="D19" s="15" t="s">
        <v>24</v>
      </c>
      <c r="E19" s="16" t="s">
        <v>18</v>
      </c>
      <c r="F19" s="17">
        <v>26.06</v>
      </c>
      <c r="G19" s="16" t="s">
        <v>18</v>
      </c>
      <c r="H19" s="16" t="s">
        <v>18</v>
      </c>
      <c r="I19" s="51"/>
      <c r="J19" s="43"/>
    </row>
    <row r="20" spans="1:10" s="33" customFormat="1" ht="12.75" customHeight="1" hidden="1">
      <c r="A20" s="60"/>
      <c r="B20" s="65"/>
      <c r="C20" s="61"/>
      <c r="D20" s="15" t="s">
        <v>20</v>
      </c>
      <c r="E20" s="16" t="s">
        <v>18</v>
      </c>
      <c r="F20" s="17">
        <v>20.09</v>
      </c>
      <c r="G20" s="16" t="s">
        <v>18</v>
      </c>
      <c r="H20" s="16" t="s">
        <v>18</v>
      </c>
      <c r="I20" s="50"/>
      <c r="J20" s="42"/>
    </row>
    <row r="21" spans="1:10" s="33" customFormat="1" ht="12.75" customHeight="1" hidden="1">
      <c r="A21" s="60"/>
      <c r="B21" s="65"/>
      <c r="C21" s="61"/>
      <c r="D21" s="25" t="s">
        <v>25</v>
      </c>
      <c r="E21" s="16" t="s">
        <v>18</v>
      </c>
      <c r="F21" s="26">
        <v>25.2</v>
      </c>
      <c r="G21" s="16" t="s">
        <v>18</v>
      </c>
      <c r="H21" s="16" t="s">
        <v>18</v>
      </c>
      <c r="I21" s="50"/>
      <c r="J21" s="42"/>
    </row>
    <row r="22" spans="1:10" s="33" customFormat="1" ht="12.75" customHeight="1">
      <c r="A22" s="60"/>
      <c r="B22" s="65"/>
      <c r="C22" s="61"/>
      <c r="D22" s="27">
        <v>1</v>
      </c>
      <c r="E22" s="24">
        <v>41.78</v>
      </c>
      <c r="F22" s="24">
        <v>49.86</v>
      </c>
      <c r="G22" s="24">
        <f aca="true" t="shared" si="0" ref="G22:G27">F22/($B$74-SUM($F$13:$F$15,$F$19:$F$21,$F$30:$F$31,$F$41:$F$42,$F$52:$F$53,$F$63:$F$64))*SUM($F$13:$F$15,$F$19:$F$20,$F$30,$F$41,$F$52,$F$63)+F22/($F$28-SUM($F$19:$F$21))*$F$21</f>
        <v>7.279856202832118</v>
      </c>
      <c r="H22" s="28">
        <f aca="true" t="shared" si="1" ref="H22:H27">F22+G22</f>
        <v>57.13985620283212</v>
      </c>
      <c r="I22" s="50">
        <f aca="true" t="shared" si="2" ref="I22:I28">J22/H22</f>
        <v>623.032719466933</v>
      </c>
      <c r="J22" s="42">
        <v>35600</v>
      </c>
    </row>
    <row r="23" spans="1:10" s="33" customFormat="1" ht="11.25">
      <c r="A23" s="60"/>
      <c r="B23" s="65"/>
      <c r="C23" s="61"/>
      <c r="D23" s="27">
        <v>2</v>
      </c>
      <c r="E23" s="24">
        <v>55.02</v>
      </c>
      <c r="F23" s="24">
        <v>65.27</v>
      </c>
      <c r="G23" s="24">
        <f t="shared" si="0"/>
        <v>9.529807748873893</v>
      </c>
      <c r="H23" s="28">
        <f t="shared" si="1"/>
        <v>74.79980774887389</v>
      </c>
      <c r="I23" s="50">
        <f t="shared" si="2"/>
        <v>594.9213151643421</v>
      </c>
      <c r="J23" s="42">
        <v>44500</v>
      </c>
    </row>
    <row r="24" spans="1:10" s="33" customFormat="1" ht="11.25">
      <c r="A24" s="60"/>
      <c r="B24" s="65"/>
      <c r="C24" s="61"/>
      <c r="D24" s="27">
        <v>3</v>
      </c>
      <c r="E24" s="24">
        <v>43.01</v>
      </c>
      <c r="F24" s="24">
        <v>49.86</v>
      </c>
      <c r="G24" s="24">
        <f t="shared" si="0"/>
        <v>7.279856202832118</v>
      </c>
      <c r="H24" s="28">
        <f t="shared" si="1"/>
        <v>57.13985620283212</v>
      </c>
      <c r="I24" s="50">
        <f t="shared" si="2"/>
        <v>682.5358443598424</v>
      </c>
      <c r="J24" s="42">
        <v>39000</v>
      </c>
    </row>
    <row r="25" spans="1:10" s="33" customFormat="1" ht="11.25">
      <c r="A25" s="60"/>
      <c r="B25" s="65"/>
      <c r="C25" s="61"/>
      <c r="D25" s="27">
        <v>4</v>
      </c>
      <c r="E25" s="24">
        <v>43.01</v>
      </c>
      <c r="F25" s="24">
        <v>49.86</v>
      </c>
      <c r="G25" s="24">
        <f t="shared" si="0"/>
        <v>7.279856202832118</v>
      </c>
      <c r="H25" s="28">
        <f t="shared" si="1"/>
        <v>57.13985620283212</v>
      </c>
      <c r="I25" s="50">
        <f t="shared" si="2"/>
        <v>682.5358443598424</v>
      </c>
      <c r="J25" s="42">
        <v>39000</v>
      </c>
    </row>
    <row r="26" spans="1:10" s="33" customFormat="1" ht="11.25">
      <c r="A26" s="60"/>
      <c r="B26" s="65"/>
      <c r="C26" s="61"/>
      <c r="D26" s="27">
        <v>5</v>
      </c>
      <c r="E26" s="24">
        <v>54.98</v>
      </c>
      <c r="F26" s="24">
        <v>65.27</v>
      </c>
      <c r="G26" s="24">
        <f t="shared" si="0"/>
        <v>9.529807748873893</v>
      </c>
      <c r="H26" s="28">
        <f t="shared" si="1"/>
        <v>74.79980774887389</v>
      </c>
      <c r="I26" s="50">
        <f t="shared" si="2"/>
        <v>594.9213151643421</v>
      </c>
      <c r="J26" s="42">
        <v>44500</v>
      </c>
    </row>
    <row r="27" spans="1:10" s="33" customFormat="1" ht="11.25">
      <c r="A27" s="60"/>
      <c r="B27" s="65"/>
      <c r="C27" s="61"/>
      <c r="D27" s="27">
        <v>6</v>
      </c>
      <c r="E27" s="24">
        <v>38.7</v>
      </c>
      <c r="F27" s="24">
        <v>47.04</v>
      </c>
      <c r="G27" s="24">
        <f t="shared" si="0"/>
        <v>6.868119450084693</v>
      </c>
      <c r="H27" s="28">
        <f t="shared" si="1"/>
        <v>53.90811945008469</v>
      </c>
      <c r="I27" s="50">
        <f t="shared" si="2"/>
        <v>671.5129440476732</v>
      </c>
      <c r="J27" s="42">
        <v>36200</v>
      </c>
    </row>
    <row r="28" spans="1:10" s="33" customFormat="1" ht="11.25" hidden="1">
      <c r="A28" s="60"/>
      <c r="B28" s="65"/>
      <c r="C28" s="61"/>
      <c r="D28" s="21" t="s">
        <v>22</v>
      </c>
      <c r="E28" s="22">
        <f>SUM(E19:E27)</f>
        <v>276.5</v>
      </c>
      <c r="F28" s="22">
        <f>SUM(F19:F27)</f>
        <v>398.51</v>
      </c>
      <c r="G28" s="22">
        <f>SUM(G19:G27)</f>
        <v>47.76730355632883</v>
      </c>
      <c r="H28" s="22">
        <f>SUM(H19:H27)</f>
        <v>374.9273035563288</v>
      </c>
      <c r="I28" s="50">
        <f t="shared" si="2"/>
        <v>0</v>
      </c>
      <c r="J28" s="42"/>
    </row>
    <row r="29" spans="1:10" s="33" customFormat="1" ht="11.25">
      <c r="A29" s="60"/>
      <c r="B29" s="65"/>
      <c r="C29" s="16">
        <f>SUM(F19:F21)</f>
        <v>71.35</v>
      </c>
      <c r="D29" s="27"/>
      <c r="E29" s="24"/>
      <c r="F29" s="24"/>
      <c r="G29" s="24"/>
      <c r="H29" s="28"/>
      <c r="I29" s="50"/>
      <c r="J29" s="42"/>
    </row>
    <row r="30" spans="1:10" s="33" customFormat="1" ht="12.75" customHeight="1" hidden="1">
      <c r="A30" s="60" t="s">
        <v>26</v>
      </c>
      <c r="B30" s="65">
        <f>SUM(F32:F38,C40)</f>
        <v>419.68</v>
      </c>
      <c r="C30" s="61">
        <f>C40/B30</f>
        <v>0.10791555470834921</v>
      </c>
      <c r="D30" s="15" t="s">
        <v>20</v>
      </c>
      <c r="E30" s="16" t="s">
        <v>18</v>
      </c>
      <c r="F30" s="17">
        <v>20.09</v>
      </c>
      <c r="G30" s="16" t="s">
        <v>18</v>
      </c>
      <c r="H30" s="16" t="s">
        <v>18</v>
      </c>
      <c r="I30" s="50" t="e">
        <f aca="true" t="shared" si="3" ref="I30:I39">J30/H30</f>
        <v>#VALUE!</v>
      </c>
      <c r="J30" s="42"/>
    </row>
    <row r="31" spans="1:10" s="33" customFormat="1" ht="12.75" customHeight="1" hidden="1">
      <c r="A31" s="60"/>
      <c r="B31" s="65"/>
      <c r="C31" s="61"/>
      <c r="D31" s="25" t="s">
        <v>25</v>
      </c>
      <c r="E31" s="16" t="s">
        <v>18</v>
      </c>
      <c r="F31" s="26">
        <v>25.2</v>
      </c>
      <c r="G31" s="16" t="s">
        <v>18</v>
      </c>
      <c r="H31" s="16" t="s">
        <v>18</v>
      </c>
      <c r="I31" s="50" t="e">
        <f t="shared" si="3"/>
        <v>#VALUE!</v>
      </c>
      <c r="J31" s="42"/>
    </row>
    <row r="32" spans="1:10" s="33" customFormat="1" ht="12.75" customHeight="1">
      <c r="A32" s="60"/>
      <c r="B32" s="65"/>
      <c r="C32" s="61"/>
      <c r="D32" s="29">
        <v>7</v>
      </c>
      <c r="E32" s="24">
        <v>45.49</v>
      </c>
      <c r="F32" s="24">
        <v>53.92</v>
      </c>
      <c r="G32" s="24">
        <f aca="true" t="shared" si="4" ref="G32:G38">F32/($B$74-SUM($F$13:$F$15,$F$19:$F$21,$F$30:$F$31,$F$41:$F$42,$F$52:$F$53,$F$63:$F$64))*SUM($F$13:$F$15,$F$19:$F$20,$F$30,$F$41,$F$52,$F$63)+F32/($F$39-SUM($F$30:$F$31))*$F$31</f>
        <v>7.348697457463824</v>
      </c>
      <c r="H32" s="28">
        <f aca="true" t="shared" si="5" ref="H32:H38">F32+G32</f>
        <v>61.26869745746382</v>
      </c>
      <c r="I32" s="50">
        <f t="shared" si="3"/>
        <v>636.5403806254571</v>
      </c>
      <c r="J32" s="42">
        <v>39000</v>
      </c>
    </row>
    <row r="33" spans="1:10" s="33" customFormat="1" ht="11.25">
      <c r="A33" s="60"/>
      <c r="B33" s="65"/>
      <c r="C33" s="61"/>
      <c r="D33" s="29">
        <v>8</v>
      </c>
      <c r="E33" s="24">
        <v>55.02</v>
      </c>
      <c r="F33" s="24">
        <v>65.27</v>
      </c>
      <c r="G33" s="24">
        <f t="shared" si="4"/>
        <v>8.895576466036047</v>
      </c>
      <c r="H33" s="28">
        <f t="shared" si="5"/>
        <v>74.16557646603604</v>
      </c>
      <c r="I33" s="50">
        <f t="shared" si="3"/>
        <v>600.0088197302515</v>
      </c>
      <c r="J33" s="42">
        <v>44500</v>
      </c>
    </row>
    <row r="34" spans="1:10" s="33" customFormat="1" ht="11.25">
      <c r="A34" s="60"/>
      <c r="B34" s="65"/>
      <c r="C34" s="61"/>
      <c r="D34" s="29">
        <v>9</v>
      </c>
      <c r="E34" s="24">
        <v>42.67</v>
      </c>
      <c r="F34" s="24">
        <v>49.89</v>
      </c>
      <c r="G34" s="24">
        <f t="shared" si="4"/>
        <v>6.799453192746109</v>
      </c>
      <c r="H34" s="28">
        <f t="shared" si="5"/>
        <v>56.68945319274611</v>
      </c>
      <c r="I34" s="50">
        <f t="shared" si="3"/>
        <v>627.9827727206816</v>
      </c>
      <c r="J34" s="42">
        <v>35600</v>
      </c>
    </row>
    <row r="35" spans="1:10" s="33" customFormat="1" ht="11.25">
      <c r="A35" s="60"/>
      <c r="B35" s="65"/>
      <c r="C35" s="61"/>
      <c r="D35" s="29">
        <v>10</v>
      </c>
      <c r="E35" s="24">
        <v>43.68</v>
      </c>
      <c r="F35" s="24">
        <v>51.19</v>
      </c>
      <c r="G35" s="24">
        <f t="shared" si="4"/>
        <v>6.976628762009888</v>
      </c>
      <c r="H35" s="28">
        <f t="shared" si="5"/>
        <v>58.166628762009886</v>
      </c>
      <c r="I35" s="50">
        <f t="shared" si="3"/>
        <v>612.0347827902873</v>
      </c>
      <c r="J35" s="42">
        <v>35600</v>
      </c>
    </row>
    <row r="36" spans="1:10" s="33" customFormat="1" ht="11.25">
      <c r="A36" s="60"/>
      <c r="B36" s="65"/>
      <c r="C36" s="61"/>
      <c r="D36" s="29">
        <v>11</v>
      </c>
      <c r="E36" s="24">
        <v>40.94</v>
      </c>
      <c r="F36" s="24">
        <v>48.81</v>
      </c>
      <c r="G36" s="24">
        <f t="shared" si="4"/>
        <v>6.652261181357739</v>
      </c>
      <c r="H36" s="28">
        <f t="shared" si="5"/>
        <v>55.46226118135774</v>
      </c>
      <c r="I36" s="50">
        <f t="shared" si="3"/>
        <v>641.8779047538375</v>
      </c>
      <c r="J36" s="42">
        <v>35600</v>
      </c>
    </row>
    <row r="37" spans="1:10" s="33" customFormat="1" ht="11.25">
      <c r="A37" s="60"/>
      <c r="B37" s="65"/>
      <c r="C37" s="61"/>
      <c r="D37" s="29">
        <v>12</v>
      </c>
      <c r="E37" s="24">
        <v>46.3</v>
      </c>
      <c r="F37" s="24">
        <v>54.49</v>
      </c>
      <c r="G37" s="24">
        <f t="shared" si="4"/>
        <v>7.42638213014102</v>
      </c>
      <c r="H37" s="28">
        <f t="shared" si="5"/>
        <v>61.916382130141024</v>
      </c>
      <c r="I37" s="50">
        <f t="shared" si="3"/>
        <v>629.8817640544072</v>
      </c>
      <c r="J37" s="42">
        <v>39000</v>
      </c>
    </row>
    <row r="38" spans="1:10" s="33" customFormat="1" ht="11.25">
      <c r="A38" s="60"/>
      <c r="B38" s="65"/>
      <c r="C38" s="61"/>
      <c r="D38" s="29">
        <v>13</v>
      </c>
      <c r="E38" s="24">
        <v>43.44</v>
      </c>
      <c r="F38" s="24">
        <v>50.82</v>
      </c>
      <c r="G38" s="24">
        <f t="shared" si="4"/>
        <v>6.926201869219427</v>
      </c>
      <c r="H38" s="28">
        <f t="shared" si="5"/>
        <v>57.746201869219426</v>
      </c>
      <c r="I38" s="50">
        <f t="shared" si="3"/>
        <v>626.8810558655246</v>
      </c>
      <c r="J38" s="42">
        <v>36200</v>
      </c>
    </row>
    <row r="39" spans="1:10" s="33" customFormat="1" ht="11.25" hidden="1">
      <c r="A39" s="60"/>
      <c r="B39" s="65"/>
      <c r="C39" s="61"/>
      <c r="D39" s="21" t="s">
        <v>22</v>
      </c>
      <c r="E39" s="22">
        <f>SUM(E30:E38)</f>
        <v>317.54</v>
      </c>
      <c r="F39" s="22">
        <f>SUM(F30:F38)</f>
        <v>419.68</v>
      </c>
      <c r="G39" s="22">
        <f>SUM(G30:G38)</f>
        <v>51.025201058974055</v>
      </c>
      <c r="H39" s="22">
        <f>SUM(H30:H38)</f>
        <v>425.415201058974</v>
      </c>
      <c r="I39" s="50">
        <f t="shared" si="3"/>
        <v>0</v>
      </c>
      <c r="J39" s="42"/>
    </row>
    <row r="40" spans="1:10" s="33" customFormat="1" ht="11.25">
      <c r="A40" s="60"/>
      <c r="B40" s="65"/>
      <c r="C40" s="16">
        <f>SUM(F30:F31)</f>
        <v>45.29</v>
      </c>
      <c r="D40" s="29"/>
      <c r="E40" s="24"/>
      <c r="F40" s="24"/>
      <c r="G40" s="24"/>
      <c r="H40" s="28"/>
      <c r="I40" s="50"/>
      <c r="J40" s="42"/>
    </row>
    <row r="41" spans="1:10" s="33" customFormat="1" ht="12.75" customHeight="1" hidden="1">
      <c r="A41" s="60" t="s">
        <v>27</v>
      </c>
      <c r="B41" s="65">
        <f>SUM(F43:F49,C51)</f>
        <v>419.68</v>
      </c>
      <c r="C41" s="61">
        <f>C51/B41</f>
        <v>0.10791555470834921</v>
      </c>
      <c r="D41" s="15" t="s">
        <v>20</v>
      </c>
      <c r="E41" s="16" t="s">
        <v>18</v>
      </c>
      <c r="F41" s="17">
        <v>20.09</v>
      </c>
      <c r="G41" s="16" t="s">
        <v>18</v>
      </c>
      <c r="H41" s="16" t="s">
        <v>18</v>
      </c>
      <c r="I41" s="50" t="e">
        <f aca="true" t="shared" si="6" ref="I41:I50">J41/H41</f>
        <v>#VALUE!</v>
      </c>
      <c r="J41" s="42"/>
    </row>
    <row r="42" spans="1:10" s="33" customFormat="1" ht="12.75" customHeight="1" hidden="1">
      <c r="A42" s="60"/>
      <c r="B42" s="65"/>
      <c r="C42" s="61"/>
      <c r="D42" s="25" t="s">
        <v>25</v>
      </c>
      <c r="E42" s="16" t="s">
        <v>18</v>
      </c>
      <c r="F42" s="26">
        <v>25.2</v>
      </c>
      <c r="G42" s="16" t="s">
        <v>18</v>
      </c>
      <c r="H42" s="16" t="s">
        <v>18</v>
      </c>
      <c r="I42" s="50" t="e">
        <f t="shared" si="6"/>
        <v>#VALUE!</v>
      </c>
      <c r="J42" s="42"/>
    </row>
    <row r="43" spans="1:10" s="33" customFormat="1" ht="12.75" customHeight="1">
      <c r="A43" s="60"/>
      <c r="B43" s="65"/>
      <c r="C43" s="61"/>
      <c r="D43" s="29">
        <v>14</v>
      </c>
      <c r="E43" s="24">
        <v>45.49</v>
      </c>
      <c r="F43" s="24">
        <v>53.92</v>
      </c>
      <c r="G43" s="24">
        <f aca="true" t="shared" si="7" ref="G43:G49">F43/($B$74-SUM($F$13:$F$15,$F$19:$F$21,$F$30:$F$31,$F$41:$F$42,$F$52:$F$53,$F$63:$F$64))*SUM($F$13:$F$15,$F$19:$F$20,$F$30,$F$41,$F$52,$F$63)+F43/($F$39-SUM($F$30:$F$31))*$F$31</f>
        <v>7.348697457463824</v>
      </c>
      <c r="H43" s="28">
        <f aca="true" t="shared" si="8" ref="H43:H49">F43+G43</f>
        <v>61.26869745746382</v>
      </c>
      <c r="I43" s="50">
        <f t="shared" si="6"/>
        <v>636.5403806254571</v>
      </c>
      <c r="J43" s="42">
        <v>39000</v>
      </c>
    </row>
    <row r="44" spans="1:10" s="33" customFormat="1" ht="11.25">
      <c r="A44" s="60"/>
      <c r="B44" s="65"/>
      <c r="C44" s="61"/>
      <c r="D44" s="29">
        <v>15</v>
      </c>
      <c r="E44" s="24">
        <v>55.02</v>
      </c>
      <c r="F44" s="24">
        <v>65.27</v>
      </c>
      <c r="G44" s="24">
        <f t="shared" si="7"/>
        <v>8.895576466036047</v>
      </c>
      <c r="H44" s="28">
        <f t="shared" si="8"/>
        <v>74.16557646603604</v>
      </c>
      <c r="I44" s="50">
        <f t="shared" si="6"/>
        <v>600.0088197302515</v>
      </c>
      <c r="J44" s="42">
        <v>44500</v>
      </c>
    </row>
    <row r="45" spans="1:10" s="33" customFormat="1" ht="11.25">
      <c r="A45" s="60"/>
      <c r="B45" s="65"/>
      <c r="C45" s="61"/>
      <c r="D45" s="29">
        <v>16</v>
      </c>
      <c r="E45" s="24">
        <v>42.67</v>
      </c>
      <c r="F45" s="24">
        <v>49.89</v>
      </c>
      <c r="G45" s="24">
        <f t="shared" si="7"/>
        <v>6.799453192746109</v>
      </c>
      <c r="H45" s="28">
        <f t="shared" si="8"/>
        <v>56.68945319274611</v>
      </c>
      <c r="I45" s="50">
        <f t="shared" si="6"/>
        <v>627.9827727206816</v>
      </c>
      <c r="J45" s="42">
        <v>35600</v>
      </c>
    </row>
    <row r="46" spans="1:10" s="33" customFormat="1" ht="11.25">
      <c r="A46" s="60"/>
      <c r="B46" s="65"/>
      <c r="C46" s="61"/>
      <c r="D46" s="29">
        <v>17</v>
      </c>
      <c r="E46" s="24">
        <v>43.68</v>
      </c>
      <c r="F46" s="24">
        <v>51.19</v>
      </c>
      <c r="G46" s="24">
        <f t="shared" si="7"/>
        <v>6.976628762009888</v>
      </c>
      <c r="H46" s="28">
        <f t="shared" si="8"/>
        <v>58.166628762009886</v>
      </c>
      <c r="I46" s="50"/>
      <c r="J46" s="58" t="s">
        <v>38</v>
      </c>
    </row>
    <row r="47" spans="1:10" s="33" customFormat="1" ht="11.25">
      <c r="A47" s="60"/>
      <c r="B47" s="65"/>
      <c r="C47" s="61"/>
      <c r="D47" s="29">
        <v>18</v>
      </c>
      <c r="E47" s="24">
        <v>40.94</v>
      </c>
      <c r="F47" s="24">
        <v>48.81</v>
      </c>
      <c r="G47" s="24">
        <f t="shared" si="7"/>
        <v>6.652261181357739</v>
      </c>
      <c r="H47" s="28">
        <f t="shared" si="8"/>
        <v>55.46226118135774</v>
      </c>
      <c r="I47" s="50">
        <f t="shared" si="6"/>
        <v>641.8779047538375</v>
      </c>
      <c r="J47" s="42">
        <v>35600</v>
      </c>
    </row>
    <row r="48" spans="1:10" s="33" customFormat="1" ht="11.25">
      <c r="A48" s="60"/>
      <c r="B48" s="65"/>
      <c r="C48" s="61"/>
      <c r="D48" s="29">
        <v>19</v>
      </c>
      <c r="E48" s="24">
        <v>46.3</v>
      </c>
      <c r="F48" s="24">
        <v>54.49</v>
      </c>
      <c r="G48" s="24">
        <f t="shared" si="7"/>
        <v>7.42638213014102</v>
      </c>
      <c r="H48" s="28">
        <f t="shared" si="8"/>
        <v>61.916382130141024</v>
      </c>
      <c r="I48" s="50">
        <f t="shared" si="6"/>
        <v>629.8817640544072</v>
      </c>
      <c r="J48" s="42">
        <v>39000</v>
      </c>
    </row>
    <row r="49" spans="1:10" s="33" customFormat="1" ht="11.25">
      <c r="A49" s="60"/>
      <c r="B49" s="65"/>
      <c r="C49" s="61"/>
      <c r="D49" s="29">
        <v>20</v>
      </c>
      <c r="E49" s="24">
        <v>43.44</v>
      </c>
      <c r="F49" s="24">
        <v>50.82</v>
      </c>
      <c r="G49" s="24">
        <f t="shared" si="7"/>
        <v>6.926201869219427</v>
      </c>
      <c r="H49" s="28">
        <f t="shared" si="8"/>
        <v>57.746201869219426</v>
      </c>
      <c r="I49" s="50">
        <f t="shared" si="6"/>
        <v>626.8810558655246</v>
      </c>
      <c r="J49" s="42">
        <v>36200</v>
      </c>
    </row>
    <row r="50" spans="1:10" s="33" customFormat="1" ht="11.25" hidden="1">
      <c r="A50" s="60"/>
      <c r="B50" s="65"/>
      <c r="C50" s="61"/>
      <c r="D50" s="21" t="s">
        <v>22</v>
      </c>
      <c r="E50" s="22">
        <f>SUM(E41:E49)</f>
        <v>317.54</v>
      </c>
      <c r="F50" s="22">
        <f>SUM(F41:F49)</f>
        <v>419.68</v>
      </c>
      <c r="G50" s="22">
        <f>SUM(G41:G49)</f>
        <v>51.025201058974055</v>
      </c>
      <c r="H50" s="22">
        <f>SUM(H41:H49)</f>
        <v>425.415201058974</v>
      </c>
      <c r="I50" s="50">
        <f t="shared" si="6"/>
        <v>0</v>
      </c>
      <c r="J50" s="42"/>
    </row>
    <row r="51" spans="1:10" s="33" customFormat="1" ht="11.25">
      <c r="A51" s="60"/>
      <c r="B51" s="65"/>
      <c r="C51" s="16">
        <f>SUM(F41:F42)</f>
        <v>45.29</v>
      </c>
      <c r="D51" s="29"/>
      <c r="E51" s="24"/>
      <c r="F51" s="24"/>
      <c r="G51" s="24"/>
      <c r="H51" s="28"/>
      <c r="I51" s="50"/>
      <c r="J51" s="42"/>
    </row>
    <row r="52" spans="1:10" s="33" customFormat="1" ht="12.75" customHeight="1" hidden="1">
      <c r="A52" s="60" t="s">
        <v>28</v>
      </c>
      <c r="B52" s="65">
        <f>SUM(F54:F60,C62)</f>
        <v>419.68</v>
      </c>
      <c r="C52" s="61">
        <f>C62/B52</f>
        <v>0.10791555470834921</v>
      </c>
      <c r="D52" s="15" t="s">
        <v>20</v>
      </c>
      <c r="E52" s="16" t="s">
        <v>18</v>
      </c>
      <c r="F52" s="17">
        <v>20.09</v>
      </c>
      <c r="G52" s="16" t="s">
        <v>18</v>
      </c>
      <c r="H52" s="16" t="s">
        <v>18</v>
      </c>
      <c r="I52" s="50" t="e">
        <f aca="true" t="shared" si="9" ref="I52:I61">J52/H52</f>
        <v>#VALUE!</v>
      </c>
      <c r="J52" s="42"/>
    </row>
    <row r="53" spans="1:10" s="33" customFormat="1" ht="12.75" customHeight="1" hidden="1">
      <c r="A53" s="60"/>
      <c r="B53" s="65"/>
      <c r="C53" s="61"/>
      <c r="D53" s="25" t="s">
        <v>25</v>
      </c>
      <c r="E53" s="16" t="s">
        <v>18</v>
      </c>
      <c r="F53" s="26">
        <v>25.2</v>
      </c>
      <c r="G53" s="16" t="s">
        <v>18</v>
      </c>
      <c r="H53" s="16" t="s">
        <v>18</v>
      </c>
      <c r="I53" s="50" t="e">
        <f t="shared" si="9"/>
        <v>#VALUE!</v>
      </c>
      <c r="J53" s="42"/>
    </row>
    <row r="54" spans="1:10" s="33" customFormat="1" ht="12.75" customHeight="1">
      <c r="A54" s="60"/>
      <c r="B54" s="65"/>
      <c r="C54" s="61"/>
      <c r="D54" s="29">
        <v>21</v>
      </c>
      <c r="E54" s="24">
        <v>45.49</v>
      </c>
      <c r="F54" s="24">
        <v>53.92</v>
      </c>
      <c r="G54" s="24">
        <f aca="true" t="shared" si="10" ref="G54:G60">F54/($B$74-SUM($F$13:$F$15,$F$19:$F$21,$F$30:$F$31,$F$41:$F$42,$F$52:$F$53,$F$63:$F$64))*SUM($F$13:$F$15,$F$19:$F$20,$F$30,$F$41,$F$52,$F$63)+F54/($F$39-SUM($F$30:$F$31))*$F$31</f>
        <v>7.348697457463824</v>
      </c>
      <c r="H54" s="28">
        <f aca="true" t="shared" si="11" ref="H54:H60">F54+G54</f>
        <v>61.26869745746382</v>
      </c>
      <c r="I54" s="50">
        <f t="shared" si="9"/>
        <v>636.5403806254571</v>
      </c>
      <c r="J54" s="42">
        <v>39000</v>
      </c>
    </row>
    <row r="55" spans="1:10" s="33" customFormat="1" ht="11.25">
      <c r="A55" s="60"/>
      <c r="B55" s="65"/>
      <c r="C55" s="61"/>
      <c r="D55" s="29">
        <v>22</v>
      </c>
      <c r="E55" s="24">
        <v>55.02</v>
      </c>
      <c r="F55" s="24">
        <v>65.27</v>
      </c>
      <c r="G55" s="24">
        <f t="shared" si="10"/>
        <v>8.895576466036047</v>
      </c>
      <c r="H55" s="28">
        <f t="shared" si="11"/>
        <v>74.16557646603604</v>
      </c>
      <c r="I55" s="50">
        <f t="shared" si="9"/>
        <v>600.0088197302515</v>
      </c>
      <c r="J55" s="42">
        <v>44500</v>
      </c>
    </row>
    <row r="56" spans="1:10" s="33" customFormat="1" ht="11.25">
      <c r="A56" s="60"/>
      <c r="B56" s="65"/>
      <c r="C56" s="61"/>
      <c r="D56" s="29">
        <v>23</v>
      </c>
      <c r="E56" s="24">
        <v>42.67</v>
      </c>
      <c r="F56" s="24">
        <v>49.89</v>
      </c>
      <c r="G56" s="24">
        <f t="shared" si="10"/>
        <v>6.799453192746109</v>
      </c>
      <c r="H56" s="28">
        <f t="shared" si="11"/>
        <v>56.68945319274611</v>
      </c>
      <c r="I56" s="50"/>
      <c r="J56" s="58" t="s">
        <v>38</v>
      </c>
    </row>
    <row r="57" spans="1:10" s="33" customFormat="1" ht="11.25">
      <c r="A57" s="60"/>
      <c r="B57" s="65"/>
      <c r="C57" s="61"/>
      <c r="D57" s="29">
        <v>24</v>
      </c>
      <c r="E57" s="24">
        <v>43.68</v>
      </c>
      <c r="F57" s="24">
        <v>51.19</v>
      </c>
      <c r="G57" s="24">
        <f t="shared" si="10"/>
        <v>6.976628762009888</v>
      </c>
      <c r="H57" s="28">
        <f t="shared" si="11"/>
        <v>58.166628762009886</v>
      </c>
      <c r="I57" s="50"/>
      <c r="J57" s="58" t="s">
        <v>38</v>
      </c>
    </row>
    <row r="58" spans="1:10" s="33" customFormat="1" ht="11.25">
      <c r="A58" s="60"/>
      <c r="B58" s="65"/>
      <c r="C58" s="61"/>
      <c r="D58" s="29">
        <v>25</v>
      </c>
      <c r="E58" s="24">
        <v>40.94</v>
      </c>
      <c r="F58" s="24">
        <v>48.81</v>
      </c>
      <c r="G58" s="24">
        <f t="shared" si="10"/>
        <v>6.652261181357739</v>
      </c>
      <c r="H58" s="28">
        <f t="shared" si="11"/>
        <v>55.46226118135774</v>
      </c>
      <c r="I58" s="50"/>
      <c r="J58" s="58" t="s">
        <v>38</v>
      </c>
    </row>
    <row r="59" spans="1:10" s="33" customFormat="1" ht="11.25">
      <c r="A59" s="60"/>
      <c r="B59" s="65"/>
      <c r="C59" s="61"/>
      <c r="D59" s="29">
        <v>26</v>
      </c>
      <c r="E59" s="24">
        <v>46.3</v>
      </c>
      <c r="F59" s="24">
        <v>54.49</v>
      </c>
      <c r="G59" s="24">
        <f t="shared" si="10"/>
        <v>7.42638213014102</v>
      </c>
      <c r="H59" s="28">
        <f t="shared" si="11"/>
        <v>61.916382130141024</v>
      </c>
      <c r="I59" s="50">
        <f t="shared" si="9"/>
        <v>629.8817640544072</v>
      </c>
      <c r="J59" s="42">
        <v>39000</v>
      </c>
    </row>
    <row r="60" spans="1:10" s="33" customFormat="1" ht="11.25">
      <c r="A60" s="60"/>
      <c r="B60" s="65"/>
      <c r="C60" s="61"/>
      <c r="D60" s="29">
        <v>27</v>
      </c>
      <c r="E60" s="24">
        <v>43.44</v>
      </c>
      <c r="F60" s="24">
        <v>50.82</v>
      </c>
      <c r="G60" s="24">
        <f t="shared" si="10"/>
        <v>6.926201869219427</v>
      </c>
      <c r="H60" s="28">
        <f t="shared" si="11"/>
        <v>57.746201869219426</v>
      </c>
      <c r="I60" s="50">
        <f t="shared" si="9"/>
        <v>626.8810558655246</v>
      </c>
      <c r="J60" s="42">
        <v>36200</v>
      </c>
    </row>
    <row r="61" spans="1:10" s="33" customFormat="1" ht="11.25" hidden="1">
      <c r="A61" s="60"/>
      <c r="B61" s="65"/>
      <c r="C61" s="61"/>
      <c r="D61" s="21" t="s">
        <v>22</v>
      </c>
      <c r="E61" s="22">
        <f>SUM(E52:E60)</f>
        <v>317.54</v>
      </c>
      <c r="F61" s="22">
        <f>SUM(F52:F60)</f>
        <v>419.68</v>
      </c>
      <c r="G61" s="22">
        <f>SUM(G52:G60)</f>
        <v>51.025201058974055</v>
      </c>
      <c r="H61" s="22">
        <f>SUM(H52:H60)</f>
        <v>425.415201058974</v>
      </c>
      <c r="I61" s="50">
        <f t="shared" si="9"/>
        <v>0</v>
      </c>
      <c r="J61" s="42"/>
    </row>
    <row r="62" spans="1:10" s="33" customFormat="1" ht="11.25">
      <c r="A62" s="60"/>
      <c r="B62" s="65"/>
      <c r="C62" s="16">
        <f>SUM(F52:F53)</f>
        <v>45.29</v>
      </c>
      <c r="D62" s="29"/>
      <c r="E62" s="24"/>
      <c r="F62" s="24"/>
      <c r="G62" s="24"/>
      <c r="H62" s="28"/>
      <c r="I62" s="50"/>
      <c r="J62" s="42"/>
    </row>
    <row r="63" spans="1:10" s="33" customFormat="1" ht="12.75" customHeight="1" hidden="1">
      <c r="A63" s="60" t="s">
        <v>29</v>
      </c>
      <c r="B63" s="65">
        <f>SUM(F65:F71,C73)</f>
        <v>419.68</v>
      </c>
      <c r="C63" s="61">
        <f>C73/B63</f>
        <v>0.10791555470834921</v>
      </c>
      <c r="D63" s="15" t="s">
        <v>20</v>
      </c>
      <c r="E63" s="16" t="s">
        <v>18</v>
      </c>
      <c r="F63" s="17">
        <v>20.09</v>
      </c>
      <c r="G63" s="16" t="s">
        <v>18</v>
      </c>
      <c r="H63" s="16" t="s">
        <v>18</v>
      </c>
      <c r="I63" s="50" t="e">
        <f aca="true" t="shared" si="12" ref="I63:I72">J63/H63</f>
        <v>#VALUE!</v>
      </c>
      <c r="J63" s="42"/>
    </row>
    <row r="64" spans="1:10" s="33" customFormat="1" ht="12.75" customHeight="1" hidden="1">
      <c r="A64" s="60"/>
      <c r="B64" s="65"/>
      <c r="C64" s="61"/>
      <c r="D64" s="25" t="s">
        <v>25</v>
      </c>
      <c r="E64" s="16" t="s">
        <v>18</v>
      </c>
      <c r="F64" s="26">
        <v>25.2</v>
      </c>
      <c r="G64" s="16" t="s">
        <v>18</v>
      </c>
      <c r="H64" s="16" t="s">
        <v>18</v>
      </c>
      <c r="I64" s="50" t="e">
        <f t="shared" si="12"/>
        <v>#VALUE!</v>
      </c>
      <c r="J64" s="42"/>
    </row>
    <row r="65" spans="1:10" s="33" customFormat="1" ht="12.75" customHeight="1">
      <c r="A65" s="60"/>
      <c r="B65" s="65"/>
      <c r="C65" s="61"/>
      <c r="D65" s="29">
        <v>28</v>
      </c>
      <c r="E65" s="24">
        <v>45.49</v>
      </c>
      <c r="F65" s="24">
        <v>53.92</v>
      </c>
      <c r="G65" s="24">
        <f aca="true" t="shared" si="13" ref="G65:G71">F65/($B$74-SUM($F$13:$F$15,$F$19:$F$21,$F$30:$F$31,$F$41:$F$42,$F$52:$F$53,$F$63:$F$64))*SUM($F$13:$F$15,$F$19:$F$20,$F$30,$F$41,$F$52,$F$63)+F65/($F$39-SUM($F$30:$F$31))*$F$31</f>
        <v>7.348697457463824</v>
      </c>
      <c r="H65" s="28">
        <f aca="true" t="shared" si="14" ref="H65:H71">F65+G65</f>
        <v>61.26869745746382</v>
      </c>
      <c r="I65" s="50">
        <f t="shared" si="12"/>
        <v>636.5403806254571</v>
      </c>
      <c r="J65" s="42">
        <v>39000</v>
      </c>
    </row>
    <row r="66" spans="1:10" s="33" customFormat="1" ht="11.25">
      <c r="A66" s="60"/>
      <c r="B66" s="65"/>
      <c r="C66" s="61"/>
      <c r="D66" s="29">
        <v>29</v>
      </c>
      <c r="E66" s="24">
        <v>55.02</v>
      </c>
      <c r="F66" s="24">
        <v>65.27</v>
      </c>
      <c r="G66" s="24">
        <f t="shared" si="13"/>
        <v>8.895576466036047</v>
      </c>
      <c r="H66" s="28">
        <f t="shared" si="14"/>
        <v>74.16557646603604</v>
      </c>
      <c r="I66" s="50">
        <f t="shared" si="12"/>
        <v>600.0088197302515</v>
      </c>
      <c r="J66" s="42">
        <v>44500</v>
      </c>
    </row>
    <row r="67" spans="1:10" s="33" customFormat="1" ht="11.25">
      <c r="A67" s="60"/>
      <c r="B67" s="65"/>
      <c r="C67" s="61"/>
      <c r="D67" s="29">
        <v>30</v>
      </c>
      <c r="E67" s="24">
        <v>42.67</v>
      </c>
      <c r="F67" s="24">
        <v>49.89</v>
      </c>
      <c r="G67" s="24">
        <f t="shared" si="13"/>
        <v>6.799453192746109</v>
      </c>
      <c r="H67" s="28">
        <f t="shared" si="14"/>
        <v>56.68945319274611</v>
      </c>
      <c r="I67" s="50">
        <f t="shared" si="12"/>
        <v>627.9827727206816</v>
      </c>
      <c r="J67" s="42">
        <v>35600</v>
      </c>
    </row>
    <row r="68" spans="1:10" s="33" customFormat="1" ht="11.25">
      <c r="A68" s="60"/>
      <c r="B68" s="65"/>
      <c r="C68" s="61"/>
      <c r="D68" s="29">
        <v>31</v>
      </c>
      <c r="E68" s="24">
        <v>43.68</v>
      </c>
      <c r="F68" s="24">
        <v>51.19</v>
      </c>
      <c r="G68" s="24">
        <f t="shared" si="13"/>
        <v>6.976628762009888</v>
      </c>
      <c r="H68" s="28">
        <f t="shared" si="14"/>
        <v>58.166628762009886</v>
      </c>
      <c r="I68" s="50"/>
      <c r="J68" s="58" t="s">
        <v>38</v>
      </c>
    </row>
    <row r="69" spans="1:10" s="33" customFormat="1" ht="11.25">
      <c r="A69" s="60"/>
      <c r="B69" s="65"/>
      <c r="C69" s="61"/>
      <c r="D69" s="29">
        <v>32</v>
      </c>
      <c r="E69" s="24">
        <v>40.94</v>
      </c>
      <c r="F69" s="24">
        <v>48.81</v>
      </c>
      <c r="G69" s="24">
        <f t="shared" si="13"/>
        <v>6.652261181357739</v>
      </c>
      <c r="H69" s="28">
        <f t="shared" si="14"/>
        <v>55.46226118135774</v>
      </c>
      <c r="I69" s="50">
        <f t="shared" si="12"/>
        <v>641.8779047538375</v>
      </c>
      <c r="J69" s="42">
        <v>35600</v>
      </c>
    </row>
    <row r="70" spans="1:10" s="33" customFormat="1" ht="11.25">
      <c r="A70" s="60"/>
      <c r="B70" s="65"/>
      <c r="C70" s="61"/>
      <c r="D70" s="29">
        <v>33</v>
      </c>
      <c r="E70" s="24">
        <v>46.3</v>
      </c>
      <c r="F70" s="24">
        <v>54.49</v>
      </c>
      <c r="G70" s="24">
        <f t="shared" si="13"/>
        <v>7.42638213014102</v>
      </c>
      <c r="H70" s="28">
        <f t="shared" si="14"/>
        <v>61.916382130141024</v>
      </c>
      <c r="I70" s="50">
        <f t="shared" si="12"/>
        <v>629.8817640544072</v>
      </c>
      <c r="J70" s="42">
        <v>39000</v>
      </c>
    </row>
    <row r="71" spans="1:10" s="33" customFormat="1" ht="11.25">
      <c r="A71" s="60"/>
      <c r="B71" s="65"/>
      <c r="C71" s="61"/>
      <c r="D71" s="29">
        <v>34</v>
      </c>
      <c r="E71" s="24">
        <v>43.44</v>
      </c>
      <c r="F71" s="24">
        <v>50.82</v>
      </c>
      <c r="G71" s="24">
        <f t="shared" si="13"/>
        <v>6.926201869219427</v>
      </c>
      <c r="H71" s="28">
        <f t="shared" si="14"/>
        <v>57.746201869219426</v>
      </c>
      <c r="I71" s="50">
        <f t="shared" si="12"/>
        <v>626.8810558655246</v>
      </c>
      <c r="J71" s="42">
        <v>36200</v>
      </c>
    </row>
    <row r="72" spans="1:10" s="33" customFormat="1" ht="11.25" hidden="1">
      <c r="A72" s="60"/>
      <c r="B72" s="65"/>
      <c r="C72" s="61"/>
      <c r="D72" s="21" t="s">
        <v>22</v>
      </c>
      <c r="E72" s="22">
        <f>SUM(E63:E71)</f>
        <v>317.54</v>
      </c>
      <c r="F72" s="22">
        <f>SUM(F63:F71)</f>
        <v>419.68</v>
      </c>
      <c r="G72" s="22">
        <f>SUM(G63:G71)</f>
        <v>51.025201058974055</v>
      </c>
      <c r="H72" s="22">
        <f>SUM(H63:H71)</f>
        <v>425.415201058974</v>
      </c>
      <c r="I72" s="50">
        <f t="shared" si="12"/>
        <v>0</v>
      </c>
      <c r="J72" s="42"/>
    </row>
    <row r="73" spans="1:10" s="33" customFormat="1" ht="11.25">
      <c r="A73" s="60"/>
      <c r="B73" s="65"/>
      <c r="C73" s="16">
        <f>SUM(F63:F64)</f>
        <v>45.29</v>
      </c>
      <c r="D73" s="29"/>
      <c r="E73" s="24"/>
      <c r="F73" s="24"/>
      <c r="G73" s="24"/>
      <c r="H73" s="28"/>
      <c r="I73" s="50"/>
      <c r="J73" s="42"/>
    </row>
    <row r="74" spans="1:10" s="39" customFormat="1" ht="21">
      <c r="A74" s="30" t="s">
        <v>30</v>
      </c>
      <c r="B74" s="31">
        <f>SUM(B13:B73)</f>
        <v>2540.6</v>
      </c>
      <c r="C74" s="31">
        <f>SUM(C18,C29,C40,C51,C62,C73)</f>
        <v>281.81</v>
      </c>
      <c r="D74" s="32" t="s">
        <v>18</v>
      </c>
      <c r="E74" s="31">
        <f>SUM(E17,E28,E39,E50,E61,E72)</f>
        <v>1953.51</v>
      </c>
      <c r="F74" s="31">
        <f>SUM(F17,F28,F39,F50,F61,F72)</f>
        <v>2540.6</v>
      </c>
      <c r="G74" s="31">
        <f>SUM(G17,G28,G39,G50,G61,G72)</f>
        <v>281.81</v>
      </c>
      <c r="H74" s="31">
        <f>SUM(H17,H28,H39,H50,H61,H72)</f>
        <v>2540.6</v>
      </c>
      <c r="I74" s="52"/>
      <c r="J74" s="44"/>
    </row>
    <row r="75" spans="3:10" s="33" customFormat="1" ht="11.25">
      <c r="C75" s="34"/>
      <c r="E75" s="34"/>
      <c r="F75" s="34"/>
      <c r="I75" s="53"/>
      <c r="J75" s="45"/>
    </row>
  </sheetData>
  <sheetProtection/>
  <mergeCells count="22">
    <mergeCell ref="A63:A73"/>
    <mergeCell ref="B63:B73"/>
    <mergeCell ref="C63:C72"/>
    <mergeCell ref="A30:A40"/>
    <mergeCell ref="B30:B40"/>
    <mergeCell ref="A52:A62"/>
    <mergeCell ref="B52:B62"/>
    <mergeCell ref="C52:C61"/>
    <mergeCell ref="A13:A18"/>
    <mergeCell ref="B13:B18"/>
    <mergeCell ref="B41:B51"/>
    <mergeCell ref="C41:C50"/>
    <mergeCell ref="B19:B29"/>
    <mergeCell ref="C19:C28"/>
    <mergeCell ref="C13:C17"/>
    <mergeCell ref="A19:A29"/>
    <mergeCell ref="C30:C39"/>
    <mergeCell ref="A41:A51"/>
    <mergeCell ref="A6:J6"/>
    <mergeCell ref="A7:J7"/>
    <mergeCell ref="A8:J8"/>
    <mergeCell ref="A9:J9"/>
  </mergeCells>
  <printOptions/>
  <pageMargins left="0.2" right="0.2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2014-02-24T15:04:09Z</dcterms:modified>
  <cp:category/>
  <cp:version/>
  <cp:contentType/>
  <cp:contentStatus/>
</cp:coreProperties>
</file>