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96" windowWidth="1189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'Sheet1'!$A$1:$K$68</definedName>
  </definedNames>
  <calcPr fullCalcOnLoad="1"/>
</workbook>
</file>

<file path=xl/sharedStrings.xml><?xml version="1.0" encoding="utf-8"?>
<sst xmlns="http://schemas.openxmlformats.org/spreadsheetml/2006/main" count="217" uniqueCount="69">
  <si>
    <t>Sunrise - St.Vlas</t>
  </si>
  <si>
    <t>Price List</t>
  </si>
  <si>
    <t>SECTION A</t>
  </si>
  <si>
    <t>FLOOR</t>
  </si>
  <si>
    <t>TYPE</t>
  </si>
  <si>
    <t>PRICE</t>
  </si>
  <si>
    <t>Ground</t>
  </si>
  <si>
    <t>First</t>
  </si>
  <si>
    <t>Second</t>
  </si>
  <si>
    <t>Third</t>
  </si>
  <si>
    <t>Fourth</t>
  </si>
  <si>
    <t>SECTION B</t>
  </si>
  <si>
    <t>SECTION C</t>
  </si>
  <si>
    <t>SECTION D</t>
  </si>
  <si>
    <t>STATUS</t>
  </si>
  <si>
    <t>TOTAL</t>
  </si>
  <si>
    <t>€</t>
  </si>
  <si>
    <t>£</t>
  </si>
  <si>
    <t>1 -Bed</t>
  </si>
  <si>
    <t>2-Bed</t>
  </si>
  <si>
    <t>SIZES m²</t>
  </si>
  <si>
    <t>APART.</t>
  </si>
  <si>
    <t>SIZE m²</t>
  </si>
  <si>
    <t>S - Simon R</t>
  </si>
  <si>
    <t>S - M Bell</t>
  </si>
  <si>
    <t>S - Steve R</t>
  </si>
  <si>
    <t>S - Cyril R</t>
  </si>
  <si>
    <t>S - Nicholson</t>
  </si>
  <si>
    <t>S -A Brown</t>
  </si>
  <si>
    <t>S- Nich Page</t>
  </si>
  <si>
    <t>S-N Barker</t>
  </si>
  <si>
    <t>Colin B</t>
  </si>
  <si>
    <t xml:space="preserve">COMMON </t>
  </si>
  <si>
    <t>Alan/Linda</t>
  </si>
  <si>
    <t>Raym/Maur</t>
  </si>
  <si>
    <t>LIVING</t>
  </si>
  <si>
    <t>r &amp; J Gardiner</t>
  </si>
  <si>
    <t>Stu Gibson</t>
  </si>
  <si>
    <t>S - Andrew Lee</t>
  </si>
  <si>
    <t>Malcolm Cleall- hill &amp; Monica</t>
  </si>
  <si>
    <t>Sue Hill(Rob Crichton)</t>
  </si>
  <si>
    <t>Derek Coe/Sylvia</t>
  </si>
  <si>
    <t>john/joan</t>
  </si>
  <si>
    <t>Keith Lambert</t>
  </si>
  <si>
    <t>Rob Earl</t>
  </si>
  <si>
    <t>Brian D</t>
  </si>
  <si>
    <t>Hesbro</t>
  </si>
  <si>
    <t>Spainish buyer</t>
  </si>
  <si>
    <t>Spanish buyer</t>
  </si>
  <si>
    <t>Avail</t>
  </si>
  <si>
    <t>Colin Carr</t>
  </si>
  <si>
    <t>Reserved - Miglena TBA</t>
  </si>
  <si>
    <t>New buyer - Migla/simon</t>
  </si>
  <si>
    <t>Sold NOV 15</t>
  </si>
  <si>
    <t>Sold - Miglena</t>
  </si>
  <si>
    <t>S - sold Migi</t>
  </si>
  <si>
    <t>Kary Stanhiem</t>
  </si>
  <si>
    <t>2-bed</t>
  </si>
  <si>
    <t>1-bed</t>
  </si>
  <si>
    <t>SUNRISE APARTMENTS - St Vlas</t>
  </si>
  <si>
    <t>DOLPHIN BAY APARTMENTS - St Vlas</t>
  </si>
  <si>
    <t>only 700 E psm</t>
  </si>
  <si>
    <t>Price REDUCTION 880 Euro/psm</t>
  </si>
  <si>
    <t>Sold</t>
  </si>
  <si>
    <t>SOLD</t>
  </si>
  <si>
    <t xml:space="preserve">Sold </t>
  </si>
  <si>
    <t>PENDING CONTRACTS</t>
  </si>
  <si>
    <t>only 778E psm</t>
  </si>
  <si>
    <t>only 757 E psm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</si>
</sst>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[$€-1809]#,##0.00"/>
    <numFmt numFmtId="195" formatCode="[$€-1809]#,##0.0"/>
    <numFmt numFmtId="196" formatCode="[$€-1809]#,##0"/>
    <numFmt numFmtId="197" formatCode="[$£-809]#,##0.00"/>
    <numFmt numFmtId="198" formatCode="[$£-809]#,##0.0"/>
    <numFmt numFmtId="199" formatCode="[$£-809]#,##0"/>
    <numFmt numFmtId="200" formatCode="0.0"/>
    <numFmt numFmtId="201" formatCode="#,##0.00\ [$€-1]"/>
    <numFmt numFmtId="202" formatCode="_(* #,##0.0_);_(* \(#,##0.0\);_(* &quot;-&quot;??_);_(@_)"/>
    <numFmt numFmtId="203" formatCode="_(* #,##0_);_(* \(#,##0\);_(* &quot;-&quot;??_);_(@_)"/>
    <numFmt numFmtId="204" formatCode="[$€-813]\ #,##0"/>
    <numFmt numFmtId="205" formatCode="[$€-813]\ #,##0.00"/>
    <numFmt numFmtId="206" formatCode="&quot;£&quot;#,##0"/>
  </numFmts>
  <fonts count="52">
    <font>
      <sz val="10"/>
      <name val="Arial"/>
      <family val="0"/>
    </font>
    <font>
      <b/>
      <sz val="16"/>
      <color indexed="56"/>
      <name val="Franklin Gothic Medium Cond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color indexed="56"/>
      <name val="Franklin Gothic Medium Cond"/>
      <family val="2"/>
    </font>
    <font>
      <b/>
      <sz val="12"/>
      <name val="Times New Roman"/>
      <family val="1"/>
    </font>
    <font>
      <b/>
      <sz val="12"/>
      <name val="Franklin Gothic Medium Cond"/>
      <family val="2"/>
    </font>
    <font>
      <sz val="12"/>
      <name val="Franklin Gothic Medium"/>
      <family val="2"/>
    </font>
    <font>
      <b/>
      <sz val="12"/>
      <name val="Franklin Gothic Mediu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Franklin Gothic Medium Cond"/>
      <family val="2"/>
    </font>
    <font>
      <b/>
      <sz val="16"/>
      <name val="Franklin Gothic Medium Cond"/>
      <family val="2"/>
    </font>
    <font>
      <b/>
      <sz val="12"/>
      <color indexed="9"/>
      <name val="Franklin Gothic Medium Cond"/>
      <family val="2"/>
    </font>
    <font>
      <sz val="16"/>
      <color indexed="56"/>
      <name val="Franklin Gothic Medium Cond"/>
      <family val="0"/>
    </font>
    <font>
      <b/>
      <sz val="16"/>
      <color indexed="9"/>
      <name val="Franklin Gothic Medium Cond"/>
      <family val="2"/>
    </font>
    <font>
      <b/>
      <sz val="10"/>
      <color indexed="9"/>
      <name val="Franklin Gothic Medium Cond"/>
      <family val="2"/>
    </font>
    <font>
      <b/>
      <sz val="16"/>
      <color indexed="10"/>
      <name val="Franklin Gothic Medium Co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96" fontId="1" fillId="0" borderId="0" xfId="0" applyNumberFormat="1" applyFont="1" applyBorder="1" applyAlignment="1">
      <alignment horizontal="center"/>
    </xf>
    <xf numFmtId="199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96" fontId="4" fillId="0" borderId="0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2" fontId="5" fillId="0" borderId="0" xfId="0" applyNumberFormat="1" applyFont="1" applyBorder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96" fontId="4" fillId="0" borderId="11" xfId="0" applyNumberFormat="1" applyFont="1" applyBorder="1" applyAlignment="1">
      <alignment horizontal="center"/>
    </xf>
    <xf numFmtId="199" fontId="4" fillId="0" borderId="11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96" fontId="6" fillId="0" borderId="0" xfId="0" applyNumberFormat="1" applyFont="1" applyFill="1" applyBorder="1" applyAlignment="1">
      <alignment horizontal="center"/>
    </xf>
    <xf numFmtId="199" fontId="6" fillId="0" borderId="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96" fontId="6" fillId="0" borderId="13" xfId="0" applyNumberFormat="1" applyFont="1" applyFill="1" applyBorder="1" applyAlignment="1">
      <alignment horizontal="center"/>
    </xf>
    <xf numFmtId="199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206" fontId="3" fillId="0" borderId="0" xfId="44" applyNumberFormat="1" applyFont="1" applyFill="1" applyBorder="1" applyAlignment="1">
      <alignment horizontal="center" vertical="center"/>
    </xf>
    <xf numFmtId="196" fontId="11" fillId="0" borderId="13" xfId="0" applyNumberFormat="1" applyFont="1" applyFill="1" applyBorder="1" applyAlignment="1">
      <alignment horizontal="center"/>
    </xf>
    <xf numFmtId="196" fontId="11" fillId="0" borderId="17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center"/>
    </xf>
    <xf numFmtId="196" fontId="16" fillId="0" borderId="0" xfId="0" applyNumberFormat="1" applyFont="1" applyBorder="1" applyAlignment="1">
      <alignment horizontal="center"/>
    </xf>
    <xf numFmtId="17" fontId="1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34" borderId="13" xfId="0" applyFont="1" applyFill="1" applyBorder="1" applyAlignment="1">
      <alignment horizontal="center"/>
    </xf>
    <xf numFmtId="2" fontId="7" fillId="34" borderId="12" xfId="0" applyNumberFormat="1" applyFont="1" applyFill="1" applyBorder="1" applyAlignment="1">
      <alignment horizontal="center" vertical="center"/>
    </xf>
    <xf numFmtId="2" fontId="8" fillId="34" borderId="12" xfId="0" applyNumberFormat="1" applyFont="1" applyFill="1" applyBorder="1" applyAlignment="1">
      <alignment horizontal="center" vertical="center"/>
    </xf>
    <xf numFmtId="196" fontId="6" fillId="34" borderId="13" xfId="0" applyNumberFormat="1" applyFont="1" applyFill="1" applyBorder="1" applyAlignment="1">
      <alignment horizontal="center"/>
    </xf>
    <xf numFmtId="199" fontId="6" fillId="34" borderId="13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196" fontId="11" fillId="34" borderId="13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2" fontId="7" fillId="34" borderId="13" xfId="0" applyNumberFormat="1" applyFont="1" applyFill="1" applyBorder="1" applyAlignment="1">
      <alignment horizontal="center" vertical="center"/>
    </xf>
    <xf numFmtId="2" fontId="8" fillId="34" borderId="13" xfId="0" applyNumberFormat="1" applyFont="1" applyFill="1" applyBorder="1" applyAlignment="1">
      <alignment horizontal="center" vertical="center"/>
    </xf>
    <xf numFmtId="2" fontId="11" fillId="34" borderId="0" xfId="0" applyNumberFormat="1" applyFont="1" applyFill="1" applyBorder="1" applyAlignment="1">
      <alignment horizontal="center"/>
    </xf>
    <xf numFmtId="196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90" zoomScaleNormal="90" zoomScalePageLayoutView="0" workbookViewId="0" topLeftCell="A1">
      <selection activeCell="F25" sqref="F25"/>
    </sheetView>
  </sheetViews>
  <sheetFormatPr defaultColWidth="9.140625" defaultRowHeight="12.75"/>
  <cols>
    <col min="1" max="1" width="12.8515625" style="1" customWidth="1"/>
    <col min="2" max="2" width="9.28125" style="1" customWidth="1"/>
    <col min="3" max="3" width="9.57421875" style="1" customWidth="1"/>
    <col min="4" max="4" width="12.421875" style="1" customWidth="1"/>
    <col min="5" max="5" width="12.421875" style="2" customWidth="1"/>
    <col min="6" max="6" width="11.8515625" style="1" customWidth="1"/>
    <col min="7" max="7" width="17.00390625" style="3" customWidth="1"/>
    <col min="8" max="8" width="2.140625" style="4" customWidth="1"/>
    <col min="9" max="9" width="17.140625" style="1" customWidth="1"/>
    <col min="10" max="10" width="7.28125" style="1" customWidth="1"/>
    <col min="11" max="11" width="16.140625" style="36" customWidth="1"/>
    <col min="12" max="12" width="18.00390625" style="1" bestFit="1" customWidth="1"/>
    <col min="13" max="13" width="9.7109375" style="1" bestFit="1" customWidth="1"/>
    <col min="14" max="14" width="13.00390625" style="1" bestFit="1" customWidth="1"/>
    <col min="15" max="15" width="9.7109375" style="1" bestFit="1" customWidth="1"/>
    <col min="16" max="16384" width="9.140625" style="1" customWidth="1"/>
  </cols>
  <sheetData>
    <row r="1" spans="1:9" s="5" customFormat="1" ht="22.5" customHeight="1">
      <c r="A1" s="22"/>
      <c r="B1" s="22"/>
      <c r="C1" s="22"/>
      <c r="D1" s="22" t="s">
        <v>59</v>
      </c>
      <c r="E1" s="23"/>
      <c r="F1" s="22"/>
      <c r="G1" s="24"/>
      <c r="H1" s="25"/>
      <c r="I1" s="22"/>
    </row>
    <row r="2" spans="1:11" s="5" customFormat="1" ht="16.5" customHeight="1">
      <c r="A2" s="73" t="s">
        <v>2</v>
      </c>
      <c r="B2" s="73"/>
      <c r="C2" s="73"/>
      <c r="D2" s="73" t="s">
        <v>20</v>
      </c>
      <c r="E2" s="73"/>
      <c r="F2" s="73"/>
      <c r="G2" s="73" t="s">
        <v>5</v>
      </c>
      <c r="H2" s="73"/>
      <c r="I2" s="26" t="s">
        <v>14</v>
      </c>
      <c r="J2" s="35"/>
      <c r="K2" s="54" t="s">
        <v>62</v>
      </c>
    </row>
    <row r="3" spans="1:12" s="5" customFormat="1" ht="16.5" customHeight="1">
      <c r="A3" s="26" t="s">
        <v>3</v>
      </c>
      <c r="B3" s="26" t="s">
        <v>21</v>
      </c>
      <c r="C3" s="26" t="s">
        <v>4</v>
      </c>
      <c r="D3" s="26" t="s">
        <v>35</v>
      </c>
      <c r="E3" s="27" t="s">
        <v>32</v>
      </c>
      <c r="F3" s="26" t="s">
        <v>15</v>
      </c>
      <c r="G3" s="28" t="s">
        <v>16</v>
      </c>
      <c r="H3" s="29" t="s">
        <v>17</v>
      </c>
      <c r="I3" s="26"/>
      <c r="J3" s="35"/>
      <c r="K3" s="52"/>
      <c r="L3" s="40"/>
    </row>
    <row r="4" spans="1:12" s="5" customFormat="1" ht="16.5" customHeight="1" hidden="1">
      <c r="A4" s="26" t="s">
        <v>6</v>
      </c>
      <c r="B4" s="26">
        <v>1</v>
      </c>
      <c r="C4" s="26" t="s">
        <v>18</v>
      </c>
      <c r="D4" s="26">
        <v>50.59</v>
      </c>
      <c r="E4" s="27">
        <v>4.452322871530624</v>
      </c>
      <c r="F4" s="27">
        <v>55.04232287153063</v>
      </c>
      <c r="G4" s="28">
        <f>F4*1200</f>
        <v>66050.78744583676</v>
      </c>
      <c r="H4" s="29">
        <f>G4/1.49</f>
        <v>44329.387547541446</v>
      </c>
      <c r="I4" s="21" t="s">
        <v>49</v>
      </c>
      <c r="J4" s="42"/>
      <c r="K4" s="48" t="s">
        <v>63</v>
      </c>
      <c r="L4" s="5" t="s">
        <v>63</v>
      </c>
    </row>
    <row r="5" spans="1:12" s="5" customFormat="1" ht="16.5" customHeight="1" hidden="1">
      <c r="A5" s="26" t="s">
        <v>6</v>
      </c>
      <c r="B5" s="26">
        <f>B4+1</f>
        <v>2</v>
      </c>
      <c r="C5" s="26" t="s">
        <v>18</v>
      </c>
      <c r="D5" s="26">
        <v>46.07</v>
      </c>
      <c r="E5" s="27">
        <v>4.054526876683452</v>
      </c>
      <c r="F5" s="27">
        <v>50.124526876683454</v>
      </c>
      <c r="G5" s="28">
        <f>F5*1430</f>
        <v>71678.07343365734</v>
      </c>
      <c r="H5" s="29">
        <f aca="true" t="shared" si="0" ref="H5:H15">G5/1.46</f>
        <v>49094.57084497078</v>
      </c>
      <c r="I5" s="30" t="s">
        <v>39</v>
      </c>
      <c r="J5" s="35"/>
      <c r="K5" s="48">
        <v>1</v>
      </c>
      <c r="L5" s="5">
        <v>880</v>
      </c>
    </row>
    <row r="6" spans="1:12" s="5" customFormat="1" ht="16.5" customHeight="1" hidden="1">
      <c r="A6" s="26" t="s">
        <v>6</v>
      </c>
      <c r="B6" s="26">
        <f aca="true" t="shared" si="1" ref="B6:B15">B5+1</f>
        <v>3</v>
      </c>
      <c r="C6" s="26" t="s">
        <v>19</v>
      </c>
      <c r="D6" s="26">
        <v>74.12</v>
      </c>
      <c r="E6" s="27">
        <v>6.523150251785923</v>
      </c>
      <c r="F6" s="27">
        <v>80.64315025178593</v>
      </c>
      <c r="G6" s="28">
        <f>F6*1080</f>
        <v>87094.6022719288</v>
      </c>
      <c r="H6" s="29">
        <f t="shared" si="0"/>
        <v>59653.83717255398</v>
      </c>
      <c r="I6" s="26" t="s">
        <v>56</v>
      </c>
      <c r="J6" s="42"/>
      <c r="K6" s="48">
        <v>2</v>
      </c>
      <c r="L6" s="5">
        <v>880</v>
      </c>
    </row>
    <row r="7" spans="1:12" s="5" customFormat="1" ht="16.5" customHeight="1">
      <c r="A7" s="26" t="s">
        <v>7</v>
      </c>
      <c r="B7" s="26">
        <f t="shared" si="1"/>
        <v>4</v>
      </c>
      <c r="C7" s="26" t="s">
        <v>18</v>
      </c>
      <c r="D7" s="26">
        <v>67.09</v>
      </c>
      <c r="E7" s="27">
        <v>6.09521809212133</v>
      </c>
      <c r="F7" s="27">
        <v>73.18521809212133</v>
      </c>
      <c r="G7" s="28">
        <f aca="true" t="shared" si="2" ref="G7:G14">F7*1200</f>
        <v>87822.2617105456</v>
      </c>
      <c r="H7" s="29">
        <f t="shared" si="0"/>
        <v>60152.234048318904</v>
      </c>
      <c r="I7" s="43" t="s">
        <v>49</v>
      </c>
      <c r="J7" s="42"/>
      <c r="K7" s="48">
        <f>F7*880</f>
        <v>64402.99192106677</v>
      </c>
      <c r="L7" s="5">
        <v>880</v>
      </c>
    </row>
    <row r="8" spans="1:12" s="5" customFormat="1" ht="16.5" customHeight="1" hidden="1">
      <c r="A8" s="26" t="s">
        <v>7</v>
      </c>
      <c r="B8" s="26">
        <f t="shared" si="1"/>
        <v>5</v>
      </c>
      <c r="C8" s="26" t="s">
        <v>18</v>
      </c>
      <c r="D8" s="26">
        <v>50.49</v>
      </c>
      <c r="E8" s="27">
        <v>4.587085429590192</v>
      </c>
      <c r="F8" s="27">
        <v>55.07708542959019</v>
      </c>
      <c r="G8" s="28">
        <f t="shared" si="2"/>
        <v>66092.50251550823</v>
      </c>
      <c r="H8" s="29">
        <f t="shared" si="0"/>
        <v>45268.837339389196</v>
      </c>
      <c r="I8" s="26" t="s">
        <v>41</v>
      </c>
      <c r="J8" s="42"/>
      <c r="K8" s="48">
        <f aca="true" t="shared" si="3" ref="K8:K62">F8*900</f>
        <v>49569.37688663117</v>
      </c>
      <c r="L8" s="40">
        <v>1250</v>
      </c>
    </row>
    <row r="9" spans="1:11" s="5" customFormat="1" ht="16.5" customHeight="1" hidden="1">
      <c r="A9" s="26" t="s">
        <v>7</v>
      </c>
      <c r="B9" s="26">
        <f t="shared" si="1"/>
        <v>6</v>
      </c>
      <c r="C9" s="26" t="s">
        <v>19</v>
      </c>
      <c r="D9" s="26">
        <v>87.15</v>
      </c>
      <c r="E9" s="27">
        <v>7.917696478288478</v>
      </c>
      <c r="F9" s="27">
        <v>95.06769647828848</v>
      </c>
      <c r="G9" s="28">
        <f t="shared" si="2"/>
        <v>114081.23577394617</v>
      </c>
      <c r="H9" s="29">
        <f t="shared" si="0"/>
        <v>78137.83272188094</v>
      </c>
      <c r="I9" s="30" t="s">
        <v>40</v>
      </c>
      <c r="J9" s="35"/>
      <c r="K9" s="48">
        <f t="shared" si="3"/>
        <v>85560.92683045963</v>
      </c>
    </row>
    <row r="10" spans="1:11" s="5" customFormat="1" ht="16.5" customHeight="1" hidden="1">
      <c r="A10" s="26" t="s">
        <v>8</v>
      </c>
      <c r="B10" s="26">
        <f t="shared" si="1"/>
        <v>7</v>
      </c>
      <c r="C10" s="26" t="s">
        <v>18</v>
      </c>
      <c r="D10" s="26">
        <v>67.09</v>
      </c>
      <c r="E10" s="27">
        <v>5.511912274703268</v>
      </c>
      <c r="F10" s="27">
        <v>72.60191227470327</v>
      </c>
      <c r="G10" s="28">
        <f t="shared" si="2"/>
        <v>87122.29472964392</v>
      </c>
      <c r="H10" s="29">
        <f t="shared" si="0"/>
        <v>59672.804609345156</v>
      </c>
      <c r="I10" s="26" t="s">
        <v>44</v>
      </c>
      <c r="J10" s="35"/>
      <c r="K10" s="48">
        <f t="shared" si="3"/>
        <v>65341.72104723294</v>
      </c>
    </row>
    <row r="11" spans="1:11" s="5" customFormat="1" ht="16.5" customHeight="1" hidden="1">
      <c r="A11" s="26" t="s">
        <v>8</v>
      </c>
      <c r="B11" s="26">
        <f t="shared" si="1"/>
        <v>8</v>
      </c>
      <c r="C11" s="26" t="s">
        <v>18</v>
      </c>
      <c r="D11" s="26">
        <v>50.49</v>
      </c>
      <c r="E11" s="27">
        <v>4.148106286328335</v>
      </c>
      <c r="F11" s="27">
        <v>54.63810628632834</v>
      </c>
      <c r="G11" s="28">
        <f t="shared" si="2"/>
        <v>65565.72754359401</v>
      </c>
      <c r="H11" s="29">
        <f t="shared" si="0"/>
        <v>44908.03256410549</v>
      </c>
      <c r="I11" s="26" t="s">
        <v>48</v>
      </c>
      <c r="J11" s="40"/>
      <c r="K11" s="48">
        <f t="shared" si="3"/>
        <v>49174.295657695504</v>
      </c>
    </row>
    <row r="12" spans="1:11" s="5" customFormat="1" ht="16.5" customHeight="1" hidden="1">
      <c r="A12" s="26" t="s">
        <v>8</v>
      </c>
      <c r="B12" s="26">
        <f t="shared" si="1"/>
        <v>9</v>
      </c>
      <c r="C12" s="26" t="s">
        <v>19</v>
      </c>
      <c r="D12" s="26">
        <v>87.15</v>
      </c>
      <c r="E12" s="27">
        <v>7.159981438968397</v>
      </c>
      <c r="F12" s="27">
        <v>94.3099814389684</v>
      </c>
      <c r="G12" s="28">
        <f t="shared" si="2"/>
        <v>113171.9777267621</v>
      </c>
      <c r="H12" s="29">
        <f t="shared" si="0"/>
        <v>77515.05323750828</v>
      </c>
      <c r="I12" s="30" t="s">
        <v>52</v>
      </c>
      <c r="J12" s="40"/>
      <c r="K12" s="48">
        <f t="shared" si="3"/>
        <v>84878.98329507156</v>
      </c>
    </row>
    <row r="13" spans="1:11" s="5" customFormat="1" ht="16.5" customHeight="1" hidden="1">
      <c r="A13" s="26" t="s">
        <v>9</v>
      </c>
      <c r="B13" s="26">
        <f t="shared" si="1"/>
        <v>10</v>
      </c>
      <c r="C13" s="26" t="s">
        <v>19</v>
      </c>
      <c r="D13" s="26">
        <v>75.68</v>
      </c>
      <c r="E13" s="27">
        <v>5.456302120826181</v>
      </c>
      <c r="F13" s="27">
        <v>81.13630212082619</v>
      </c>
      <c r="G13" s="28">
        <f t="shared" si="2"/>
        <v>97363.56254499142</v>
      </c>
      <c r="H13" s="29">
        <f>G13/1.49</f>
        <v>65344.67284898753</v>
      </c>
      <c r="I13" s="26" t="s">
        <v>50</v>
      </c>
      <c r="J13" s="40"/>
      <c r="K13" s="48">
        <f t="shared" si="3"/>
        <v>73022.67190874356</v>
      </c>
    </row>
    <row r="14" spans="1:11" s="5" customFormat="1" ht="16.5" customHeight="1">
      <c r="A14" s="26" t="s">
        <v>9</v>
      </c>
      <c r="B14" s="26">
        <f t="shared" si="1"/>
        <v>11</v>
      </c>
      <c r="C14" s="26" t="s">
        <v>19</v>
      </c>
      <c r="D14" s="26">
        <v>104.91</v>
      </c>
      <c r="E14" s="27">
        <v>7.5636978791738185</v>
      </c>
      <c r="F14" s="27">
        <v>112.47369787917381</v>
      </c>
      <c r="G14" s="28">
        <f t="shared" si="2"/>
        <v>134968.43745500856</v>
      </c>
      <c r="H14" s="29">
        <f t="shared" si="0"/>
        <v>92444.13524315655</v>
      </c>
      <c r="I14" s="43" t="s">
        <v>49</v>
      </c>
      <c r="J14" s="41"/>
      <c r="K14" s="48" t="s">
        <v>64</v>
      </c>
    </row>
    <row r="15" spans="1:11" s="5" customFormat="1" ht="16.5" customHeight="1" hidden="1">
      <c r="A15" s="26" t="s">
        <v>10</v>
      </c>
      <c r="B15" s="26">
        <f t="shared" si="1"/>
        <v>12</v>
      </c>
      <c r="C15" s="26" t="s">
        <v>19</v>
      </c>
      <c r="D15" s="26">
        <v>113.04</v>
      </c>
      <c r="E15" s="27">
        <v>9.25</v>
      </c>
      <c r="F15" s="27">
        <v>122.29</v>
      </c>
      <c r="G15" s="28">
        <f>F15*1430</f>
        <v>174874.7</v>
      </c>
      <c r="H15" s="29">
        <f t="shared" si="0"/>
        <v>119777.19178082193</v>
      </c>
      <c r="I15" s="26" t="s">
        <v>31</v>
      </c>
      <c r="J15" s="35"/>
      <c r="K15" s="48">
        <f t="shared" si="3"/>
        <v>110061</v>
      </c>
    </row>
    <row r="16" spans="1:11" s="5" customFormat="1" ht="8.25" customHeight="1">
      <c r="A16" s="33"/>
      <c r="B16" s="22"/>
      <c r="C16" s="22"/>
      <c r="D16" s="22"/>
      <c r="E16" s="23"/>
      <c r="F16" s="23"/>
      <c r="G16" s="24"/>
      <c r="H16" s="25"/>
      <c r="I16" s="34"/>
      <c r="J16" s="35"/>
      <c r="K16" s="48"/>
    </row>
    <row r="17" spans="1:14" s="5" customFormat="1" ht="16.5" customHeight="1">
      <c r="A17" s="73" t="s">
        <v>11</v>
      </c>
      <c r="B17" s="73"/>
      <c r="C17" s="73"/>
      <c r="D17" s="73" t="s">
        <v>22</v>
      </c>
      <c r="E17" s="73"/>
      <c r="F17" s="73"/>
      <c r="G17" s="73" t="s">
        <v>5</v>
      </c>
      <c r="H17" s="73"/>
      <c r="I17" s="26" t="s">
        <v>14</v>
      </c>
      <c r="J17" s="35"/>
      <c r="K17" s="48"/>
      <c r="N17" s="68"/>
    </row>
    <row r="18" spans="1:14" s="5" customFormat="1" ht="16.5" customHeight="1">
      <c r="A18" s="26" t="s">
        <v>3</v>
      </c>
      <c r="B18" s="26" t="s">
        <v>21</v>
      </c>
      <c r="C18" s="26" t="s">
        <v>4</v>
      </c>
      <c r="D18" s="26" t="s">
        <v>35</v>
      </c>
      <c r="E18" s="27" t="s">
        <v>32</v>
      </c>
      <c r="F18" s="26" t="s">
        <v>15</v>
      </c>
      <c r="G18" s="28" t="s">
        <v>16</v>
      </c>
      <c r="H18" s="29" t="s">
        <v>17</v>
      </c>
      <c r="I18" s="26"/>
      <c r="J18" s="35"/>
      <c r="K18" s="48"/>
      <c r="N18" s="68"/>
    </row>
    <row r="19" spans="1:14" s="5" customFormat="1" ht="16.5" customHeight="1" hidden="1">
      <c r="A19" s="26" t="s">
        <v>6</v>
      </c>
      <c r="B19" s="26">
        <v>1</v>
      </c>
      <c r="C19" s="26" t="s">
        <v>18</v>
      </c>
      <c r="D19" s="17">
        <v>43.74</v>
      </c>
      <c r="E19" s="17">
        <v>4.192857590376542</v>
      </c>
      <c r="F19" s="18">
        <f>D19+E19</f>
        <v>47.93285759037654</v>
      </c>
      <c r="G19" s="28">
        <f aca="true" t="shared" si="4" ref="G19:G27">F19*1200</f>
        <v>57519.42910845185</v>
      </c>
      <c r="H19" s="29">
        <f aca="true" t="shared" si="5" ref="H19:H30">G19/1.46</f>
        <v>39396.86925236428</v>
      </c>
      <c r="I19" s="21" t="s">
        <v>65</v>
      </c>
      <c r="J19" s="35"/>
      <c r="K19" s="48">
        <f>F19*700</f>
        <v>33553.00031326358</v>
      </c>
      <c r="L19" s="5" t="s">
        <v>61</v>
      </c>
      <c r="N19" s="68"/>
    </row>
    <row r="20" spans="1:14" s="5" customFormat="1" ht="16.5" customHeight="1" hidden="1">
      <c r="A20" s="26" t="s">
        <v>6</v>
      </c>
      <c r="B20" s="26">
        <f>B19+1</f>
        <v>2</v>
      </c>
      <c r="C20" s="26" t="s">
        <v>18</v>
      </c>
      <c r="D20" s="19">
        <v>45.58</v>
      </c>
      <c r="E20" s="19">
        <v>4.369237516446337</v>
      </c>
      <c r="F20" s="20">
        <f aca="true" t="shared" si="6" ref="F20:F30">D20+E20</f>
        <v>49.94923751644634</v>
      </c>
      <c r="G20" s="28">
        <f t="shared" si="4"/>
        <v>59939.085019735605</v>
      </c>
      <c r="H20" s="29">
        <f t="shared" si="5"/>
        <v>41054.167821736715</v>
      </c>
      <c r="I20" s="26" t="s">
        <v>55</v>
      </c>
      <c r="J20" s="35"/>
      <c r="K20" s="48">
        <f t="shared" si="3"/>
        <v>44954.31376480171</v>
      </c>
      <c r="N20" s="68"/>
    </row>
    <row r="21" spans="1:14" s="5" customFormat="1" ht="16.5" customHeight="1">
      <c r="A21" s="26" t="s">
        <v>6</v>
      </c>
      <c r="B21" s="26">
        <f aca="true" t="shared" si="7" ref="B21:B30">B20+1</f>
        <v>3</v>
      </c>
      <c r="C21" s="26" t="s">
        <v>19</v>
      </c>
      <c r="D21" s="19">
        <v>70.29</v>
      </c>
      <c r="E21" s="19">
        <v>6.737904893177119</v>
      </c>
      <c r="F21" s="20">
        <f t="shared" si="6"/>
        <v>77.02790489317712</v>
      </c>
      <c r="G21" s="28">
        <f t="shared" si="4"/>
        <v>92433.48587181255</v>
      </c>
      <c r="H21" s="29">
        <f t="shared" si="5"/>
        <v>63310.606761515446</v>
      </c>
      <c r="I21" s="21" t="s">
        <v>49</v>
      </c>
      <c r="J21" s="37"/>
      <c r="K21" s="48">
        <f>F21*880</f>
        <v>67784.55630599587</v>
      </c>
      <c r="L21" s="5">
        <v>880</v>
      </c>
      <c r="N21" s="68"/>
    </row>
    <row r="22" spans="1:14" s="5" customFormat="1" ht="16.5" customHeight="1" hidden="1">
      <c r="A22" s="26" t="s">
        <v>7</v>
      </c>
      <c r="B22" s="26">
        <f t="shared" si="7"/>
        <v>4</v>
      </c>
      <c r="C22" s="26" t="s">
        <v>18</v>
      </c>
      <c r="D22" s="19">
        <v>60.46</v>
      </c>
      <c r="E22" s="19">
        <v>6.035940099833611</v>
      </c>
      <c r="F22" s="20">
        <f t="shared" si="6"/>
        <v>66.49594009983362</v>
      </c>
      <c r="G22" s="28">
        <f t="shared" si="4"/>
        <v>79795.12811980034</v>
      </c>
      <c r="H22" s="29">
        <f t="shared" si="5"/>
        <v>54654.197342329004</v>
      </c>
      <c r="I22" s="21" t="s">
        <v>49</v>
      </c>
      <c r="J22" s="37"/>
      <c r="K22" s="48">
        <f>F22*700</f>
        <v>46547.15806988353</v>
      </c>
      <c r="L22" s="5" t="s">
        <v>64</v>
      </c>
      <c r="N22" s="68"/>
    </row>
    <row r="23" spans="1:14" s="5" customFormat="1" ht="16.5" customHeight="1" hidden="1">
      <c r="A23" s="26" t="s">
        <v>7</v>
      </c>
      <c r="B23" s="26">
        <f t="shared" si="7"/>
        <v>5</v>
      </c>
      <c r="C23" s="26" t="s">
        <v>18</v>
      </c>
      <c r="D23" s="19">
        <v>50.55</v>
      </c>
      <c r="E23" s="19">
        <v>5.046589018302829</v>
      </c>
      <c r="F23" s="20">
        <f t="shared" si="6"/>
        <v>55.59658901830282</v>
      </c>
      <c r="G23" s="28">
        <f t="shared" si="4"/>
        <v>66715.90682196339</v>
      </c>
      <c r="H23" s="29">
        <f t="shared" si="5"/>
        <v>45695.826590385885</v>
      </c>
      <c r="I23" s="26" t="s">
        <v>23</v>
      </c>
      <c r="J23" s="35"/>
      <c r="K23" s="48">
        <f t="shared" si="3"/>
        <v>50036.93011647254</v>
      </c>
      <c r="N23" s="68"/>
    </row>
    <row r="24" spans="1:14" s="5" customFormat="1" ht="16.5" customHeight="1" hidden="1">
      <c r="A24" s="26" t="s">
        <v>7</v>
      </c>
      <c r="B24" s="26">
        <f t="shared" si="7"/>
        <v>6</v>
      </c>
      <c r="C24" s="26" t="s">
        <v>19</v>
      </c>
      <c r="D24" s="19">
        <v>75.3</v>
      </c>
      <c r="E24" s="19">
        <v>7.517470881863561</v>
      </c>
      <c r="F24" s="20">
        <f t="shared" si="6"/>
        <v>82.81747088186356</v>
      </c>
      <c r="G24" s="28">
        <f t="shared" si="4"/>
        <v>99380.96505823627</v>
      </c>
      <c r="H24" s="29">
        <f t="shared" si="5"/>
        <v>68069.15414947689</v>
      </c>
      <c r="I24" s="26" t="s">
        <v>24</v>
      </c>
      <c r="J24" s="35"/>
      <c r="K24" s="48">
        <f t="shared" si="3"/>
        <v>74535.7237936772</v>
      </c>
      <c r="N24" s="68"/>
    </row>
    <row r="25" spans="1:14" s="5" customFormat="1" ht="16.5" customHeight="1">
      <c r="A25" s="26" t="s">
        <v>8</v>
      </c>
      <c r="B25" s="26">
        <f t="shared" si="7"/>
        <v>7</v>
      </c>
      <c r="C25" s="26" t="s">
        <v>18</v>
      </c>
      <c r="D25" s="19">
        <v>60.46</v>
      </c>
      <c r="E25" s="19">
        <v>5.451816864365842</v>
      </c>
      <c r="F25" s="20">
        <f t="shared" si="6"/>
        <v>65.91181686436585</v>
      </c>
      <c r="G25" s="28">
        <f t="shared" si="4"/>
        <v>79094.18023723902</v>
      </c>
      <c r="H25" s="29">
        <f t="shared" si="5"/>
        <v>54174.09605290344</v>
      </c>
      <c r="I25" s="21" t="s">
        <v>49</v>
      </c>
      <c r="J25" s="37"/>
      <c r="K25" s="48">
        <f>N25*F25</f>
        <v>49950</v>
      </c>
      <c r="L25" s="5" t="s">
        <v>68</v>
      </c>
      <c r="N25" s="68">
        <f>49950/F25</f>
        <v>757.8307256009606</v>
      </c>
    </row>
    <row r="26" spans="1:14" s="5" customFormat="1" ht="16.5" customHeight="1" hidden="1">
      <c r="A26" s="26" t="s">
        <v>8</v>
      </c>
      <c r="B26" s="26">
        <f t="shared" si="7"/>
        <v>8</v>
      </c>
      <c r="C26" s="26" t="s">
        <v>18</v>
      </c>
      <c r="D26" s="19">
        <v>50.55</v>
      </c>
      <c r="E26" s="19">
        <v>4.558209435886425</v>
      </c>
      <c r="F26" s="20">
        <f t="shared" si="6"/>
        <v>55.10820943588642</v>
      </c>
      <c r="G26" s="28">
        <f t="shared" si="4"/>
        <v>66129.8513230637</v>
      </c>
      <c r="H26" s="29">
        <f t="shared" si="5"/>
        <v>45294.41871442719</v>
      </c>
      <c r="I26" s="26" t="s">
        <v>25</v>
      </c>
      <c r="J26" s="35"/>
      <c r="K26" s="48">
        <f t="shared" si="3"/>
        <v>49597.38849229778</v>
      </c>
      <c r="N26" s="68"/>
    </row>
    <row r="27" spans="1:14" s="5" customFormat="1" ht="16.5" customHeight="1" hidden="1">
      <c r="A27" s="55" t="s">
        <v>8</v>
      </c>
      <c r="B27" s="55">
        <f t="shared" si="7"/>
        <v>9</v>
      </c>
      <c r="C27" s="55" t="s">
        <v>19</v>
      </c>
      <c r="D27" s="64">
        <v>75.3</v>
      </c>
      <c r="E27" s="64">
        <v>6.7899736997477325</v>
      </c>
      <c r="F27" s="65">
        <f t="shared" si="6"/>
        <v>82.08997369974773</v>
      </c>
      <c r="G27" s="58">
        <f t="shared" si="4"/>
        <v>98507.96843969727</v>
      </c>
      <c r="H27" s="59">
        <f t="shared" si="5"/>
        <v>67471.21126006663</v>
      </c>
      <c r="I27" s="55" t="s">
        <v>49</v>
      </c>
      <c r="J27" s="66"/>
      <c r="K27" s="61">
        <f>F27*880</f>
        <v>72239.176855778</v>
      </c>
      <c r="L27" s="62">
        <v>880</v>
      </c>
      <c r="M27" s="63" t="s">
        <v>66</v>
      </c>
      <c r="N27" s="69"/>
    </row>
    <row r="28" spans="1:14" s="5" customFormat="1" ht="16.5" customHeight="1" hidden="1">
      <c r="A28" s="26" t="s">
        <v>9</v>
      </c>
      <c r="B28" s="26">
        <f t="shared" si="7"/>
        <v>10</v>
      </c>
      <c r="C28" s="26" t="s">
        <v>19</v>
      </c>
      <c r="D28" s="19">
        <v>77.75</v>
      </c>
      <c r="E28" s="19">
        <v>5.6673477276492354</v>
      </c>
      <c r="F28" s="20">
        <f t="shared" si="6"/>
        <v>83.41734772764923</v>
      </c>
      <c r="G28" s="28">
        <f>F28*1430</f>
        <v>119286.8072505384</v>
      </c>
      <c r="H28" s="29">
        <f>G28/1.49</f>
        <v>80058.25989969021</v>
      </c>
      <c r="I28" s="30" t="s">
        <v>54</v>
      </c>
      <c r="J28" s="35"/>
      <c r="K28" s="48">
        <f t="shared" si="3"/>
        <v>75075.6129548843</v>
      </c>
      <c r="N28" s="68"/>
    </row>
    <row r="29" spans="1:14" s="5" customFormat="1" ht="16.5" customHeight="1" hidden="1">
      <c r="A29" s="26" t="s">
        <v>9</v>
      </c>
      <c r="B29" s="26">
        <f t="shared" si="7"/>
        <v>11</v>
      </c>
      <c r="C29" s="26" t="s">
        <v>19</v>
      </c>
      <c r="D29" s="19">
        <v>103.34</v>
      </c>
      <c r="E29" s="19">
        <v>7.532652272350764</v>
      </c>
      <c r="F29" s="20">
        <f t="shared" si="6"/>
        <v>110.87265227235076</v>
      </c>
      <c r="G29" s="28">
        <f>F29*1430</f>
        <v>158547.89274946158</v>
      </c>
      <c r="H29" s="29">
        <f t="shared" si="5"/>
        <v>108594.44708867231</v>
      </c>
      <c r="I29" s="30" t="s">
        <v>54</v>
      </c>
      <c r="J29" s="35"/>
      <c r="K29" s="48">
        <f t="shared" si="3"/>
        <v>99785.38704511568</v>
      </c>
      <c r="N29" s="68"/>
    </row>
    <row r="30" spans="1:14" s="5" customFormat="1" ht="16.5" customHeight="1" hidden="1">
      <c r="A30" s="26" t="s">
        <v>10</v>
      </c>
      <c r="B30" s="26">
        <f t="shared" si="7"/>
        <v>12</v>
      </c>
      <c r="C30" s="26" t="s">
        <v>19</v>
      </c>
      <c r="D30" s="19">
        <v>84.34</v>
      </c>
      <c r="E30" s="19">
        <v>10.04</v>
      </c>
      <c r="F30" s="20">
        <f t="shared" si="6"/>
        <v>94.38</v>
      </c>
      <c r="G30" s="28">
        <f>F30*1430</f>
        <v>134963.4</v>
      </c>
      <c r="H30" s="29">
        <f t="shared" si="5"/>
        <v>92440.68493150685</v>
      </c>
      <c r="I30" s="26" t="s">
        <v>26</v>
      </c>
      <c r="J30" s="35"/>
      <c r="K30" s="48">
        <f t="shared" si="3"/>
        <v>84942</v>
      </c>
      <c r="N30" s="68"/>
    </row>
    <row r="31" spans="1:14" s="5" customFormat="1" ht="16.5" customHeight="1" hidden="1">
      <c r="A31" s="74" t="s">
        <v>0</v>
      </c>
      <c r="B31" s="75"/>
      <c r="C31" s="75"/>
      <c r="D31" s="75"/>
      <c r="E31" s="75"/>
      <c r="F31" s="75"/>
      <c r="G31" s="75"/>
      <c r="H31" s="75"/>
      <c r="I31" s="76"/>
      <c r="J31" s="35"/>
      <c r="K31" s="48">
        <f t="shared" si="3"/>
        <v>0</v>
      </c>
      <c r="N31" s="68"/>
    </row>
    <row r="32" spans="1:14" s="5" customFormat="1" ht="16.5" customHeight="1" hidden="1">
      <c r="A32" s="74" t="s">
        <v>1</v>
      </c>
      <c r="B32" s="75"/>
      <c r="C32" s="75"/>
      <c r="D32" s="75"/>
      <c r="E32" s="75"/>
      <c r="F32" s="75"/>
      <c r="G32" s="75"/>
      <c r="H32" s="75"/>
      <c r="I32" s="76"/>
      <c r="J32" s="35"/>
      <c r="K32" s="48">
        <f t="shared" si="3"/>
        <v>0</v>
      </c>
      <c r="N32" s="68"/>
    </row>
    <row r="33" spans="1:14" s="5" customFormat="1" ht="16.5" customHeight="1">
      <c r="A33" s="73" t="s">
        <v>12</v>
      </c>
      <c r="B33" s="73"/>
      <c r="C33" s="73"/>
      <c r="D33" s="73" t="s">
        <v>22</v>
      </c>
      <c r="E33" s="73"/>
      <c r="F33" s="73"/>
      <c r="G33" s="73" t="s">
        <v>5</v>
      </c>
      <c r="H33" s="73"/>
      <c r="I33" s="26" t="s">
        <v>14</v>
      </c>
      <c r="J33" s="35"/>
      <c r="K33" s="48"/>
      <c r="N33" s="68"/>
    </row>
    <row r="34" spans="1:16" s="5" customFormat="1" ht="16.5" customHeight="1">
      <c r="A34" s="26" t="s">
        <v>3</v>
      </c>
      <c r="B34" s="26" t="s">
        <v>21</v>
      </c>
      <c r="C34" s="26" t="s">
        <v>4</v>
      </c>
      <c r="D34" s="26" t="s">
        <v>35</v>
      </c>
      <c r="E34" s="27" t="s">
        <v>32</v>
      </c>
      <c r="F34" s="26" t="s">
        <v>15</v>
      </c>
      <c r="G34" s="28" t="s">
        <v>16</v>
      </c>
      <c r="H34" s="29" t="s">
        <v>17</v>
      </c>
      <c r="I34" s="26"/>
      <c r="J34" s="35"/>
      <c r="K34" s="48"/>
      <c r="N34" s="68"/>
      <c r="O34" s="68"/>
      <c r="P34" s="68"/>
    </row>
    <row r="35" spans="1:16" s="5" customFormat="1" ht="16.5" customHeight="1" hidden="1">
      <c r="A35" s="26" t="s">
        <v>6</v>
      </c>
      <c r="B35" s="26">
        <v>1</v>
      </c>
      <c r="C35" s="26" t="s">
        <v>18</v>
      </c>
      <c r="D35" s="17">
        <v>45.26</v>
      </c>
      <c r="E35" s="17">
        <v>4.29763544963694</v>
      </c>
      <c r="F35" s="18">
        <v>49.55763544963694</v>
      </c>
      <c r="G35" s="28">
        <f>F35*1200</f>
        <v>59469.16253956433</v>
      </c>
      <c r="H35" s="29">
        <f aca="true" t="shared" si="8" ref="H35:H46">G35/1.46</f>
        <v>40732.30310929064</v>
      </c>
      <c r="I35" s="43" t="s">
        <v>49</v>
      </c>
      <c r="J35" s="37"/>
      <c r="K35" s="48">
        <f>F35*700</f>
        <v>34690.344814745855</v>
      </c>
      <c r="L35" s="5" t="s">
        <v>63</v>
      </c>
      <c r="N35" s="68"/>
      <c r="O35" s="68"/>
      <c r="P35" s="68"/>
    </row>
    <row r="36" spans="1:16" s="5" customFormat="1" ht="16.5" customHeight="1" hidden="1">
      <c r="A36" s="26" t="s">
        <v>6</v>
      </c>
      <c r="B36" s="26">
        <f>B35+1</f>
        <v>2</v>
      </c>
      <c r="C36" s="26" t="s">
        <v>18</v>
      </c>
      <c r="D36" s="19">
        <v>45.58</v>
      </c>
      <c r="E36" s="19">
        <v>4.328020852727611</v>
      </c>
      <c r="F36" s="20">
        <v>49.90802085272761</v>
      </c>
      <c r="G36" s="28">
        <f>F36*1200</f>
        <v>59889.62502327313</v>
      </c>
      <c r="H36" s="29">
        <f t="shared" si="8"/>
        <v>41020.29111183091</v>
      </c>
      <c r="I36" s="43" t="s">
        <v>49</v>
      </c>
      <c r="J36" s="37"/>
      <c r="K36" s="48">
        <f>F36*800</f>
        <v>39926.41668218209</v>
      </c>
      <c r="L36" s="5" t="s">
        <v>63</v>
      </c>
      <c r="N36" s="68"/>
      <c r="O36" s="68"/>
      <c r="P36" s="68"/>
    </row>
    <row r="37" spans="1:16" s="5" customFormat="1" ht="16.5" customHeight="1">
      <c r="A37" s="26" t="s">
        <v>6</v>
      </c>
      <c r="B37" s="26">
        <f aca="true" t="shared" si="9" ref="B37:B46">B36+1</f>
        <v>3</v>
      </c>
      <c r="C37" s="26" t="s">
        <v>19</v>
      </c>
      <c r="D37" s="19">
        <v>70.29</v>
      </c>
      <c r="E37" s="19">
        <v>6.674343697635451</v>
      </c>
      <c r="F37" s="20">
        <v>76.96434369763546</v>
      </c>
      <c r="G37" s="28">
        <f>F37*1200</f>
        <v>92357.21243716255</v>
      </c>
      <c r="H37" s="29">
        <f t="shared" si="8"/>
        <v>63258.36468298805</v>
      </c>
      <c r="I37" s="21" t="s">
        <v>49</v>
      </c>
      <c r="J37" s="37"/>
      <c r="K37" s="48">
        <f>F37*O37</f>
        <v>59950</v>
      </c>
      <c r="L37" s="5" t="s">
        <v>67</v>
      </c>
      <c r="N37" s="68">
        <f>59950</f>
        <v>59950</v>
      </c>
      <c r="O37" s="68">
        <f>N37/F37</f>
        <v>778.9321277853217</v>
      </c>
      <c r="P37" s="68"/>
    </row>
    <row r="38" spans="1:16" s="5" customFormat="1" ht="16.5" customHeight="1" hidden="1">
      <c r="A38" s="26" t="s">
        <v>7</v>
      </c>
      <c r="B38" s="26">
        <f t="shared" si="9"/>
        <v>4</v>
      </c>
      <c r="C38" s="26" t="s">
        <v>18</v>
      </c>
      <c r="D38" s="19">
        <v>56.92</v>
      </c>
      <c r="E38" s="19">
        <v>5.803069502302128</v>
      </c>
      <c r="F38" s="20">
        <v>62.72306950230213</v>
      </c>
      <c r="G38" s="28">
        <f aca="true" t="shared" si="10" ref="G38:G46">F38*1430</f>
        <v>89693.98938829204</v>
      </c>
      <c r="H38" s="29">
        <f t="shared" si="8"/>
        <v>61434.23930704935</v>
      </c>
      <c r="I38" s="26" t="s">
        <v>43</v>
      </c>
      <c r="J38" s="35"/>
      <c r="K38" s="48">
        <f t="shared" si="3"/>
        <v>56450.762552071916</v>
      </c>
      <c r="N38" s="68"/>
      <c r="O38" s="68"/>
      <c r="P38" s="68"/>
    </row>
    <row r="39" spans="1:16" s="5" customFormat="1" ht="16.5" customHeight="1" hidden="1">
      <c r="A39" s="26" t="s">
        <v>7</v>
      </c>
      <c r="B39" s="26">
        <f t="shared" si="9"/>
        <v>5</v>
      </c>
      <c r="C39" s="26" t="s">
        <v>18</v>
      </c>
      <c r="D39" s="19">
        <v>50.35</v>
      </c>
      <c r="E39" s="19">
        <v>5.133249287436966</v>
      </c>
      <c r="F39" s="20">
        <v>55.48324928743697</v>
      </c>
      <c r="G39" s="28">
        <f t="shared" si="10"/>
        <v>79341.04648103486</v>
      </c>
      <c r="H39" s="29">
        <f t="shared" si="8"/>
        <v>54343.18252125676</v>
      </c>
      <c r="I39" s="26" t="s">
        <v>27</v>
      </c>
      <c r="J39" s="35"/>
      <c r="K39" s="48">
        <f t="shared" si="3"/>
        <v>49934.92435869327</v>
      </c>
      <c r="N39" s="68"/>
      <c r="O39" s="68"/>
      <c r="P39" s="68"/>
    </row>
    <row r="40" spans="1:16" s="5" customFormat="1" ht="16.5" customHeight="1" hidden="1">
      <c r="A40" s="26" t="s">
        <v>7</v>
      </c>
      <c r="B40" s="26">
        <f t="shared" si="9"/>
        <v>6</v>
      </c>
      <c r="C40" s="26" t="s">
        <v>19</v>
      </c>
      <c r="D40" s="19">
        <v>75.17</v>
      </c>
      <c r="E40" s="19">
        <v>7.663681210260909</v>
      </c>
      <c r="F40" s="20">
        <v>82.8336812102609</v>
      </c>
      <c r="G40" s="28">
        <f t="shared" si="10"/>
        <v>118452.16413067309</v>
      </c>
      <c r="H40" s="29">
        <f>G40/1.49</f>
        <v>79498.09673199536</v>
      </c>
      <c r="I40" s="26" t="s">
        <v>45</v>
      </c>
      <c r="J40" s="35"/>
      <c r="K40" s="48">
        <f t="shared" si="3"/>
        <v>74550.31308923481</v>
      </c>
      <c r="N40" s="68"/>
      <c r="O40" s="68"/>
      <c r="P40" s="68"/>
    </row>
    <row r="41" spans="1:16" s="5" customFormat="1" ht="16.5" customHeight="1" hidden="1">
      <c r="A41" s="26" t="s">
        <v>8</v>
      </c>
      <c r="B41" s="26">
        <f t="shared" si="9"/>
        <v>7</v>
      </c>
      <c r="C41" s="26" t="s">
        <v>18</v>
      </c>
      <c r="D41" s="19">
        <v>56.92</v>
      </c>
      <c r="E41" s="19">
        <v>5.241482131111598</v>
      </c>
      <c r="F41" s="20">
        <v>62.1614821311116</v>
      </c>
      <c r="G41" s="28">
        <f t="shared" si="10"/>
        <v>88890.91944748958</v>
      </c>
      <c r="H41" s="29">
        <f t="shared" si="8"/>
        <v>60884.191402390126</v>
      </c>
      <c r="I41" s="26" t="s">
        <v>28</v>
      </c>
      <c r="J41" s="35"/>
      <c r="K41" s="48">
        <f t="shared" si="3"/>
        <v>55945.33391800044</v>
      </c>
      <c r="N41" s="68"/>
      <c r="O41" s="68"/>
      <c r="P41" s="68"/>
    </row>
    <row r="42" spans="1:16" s="5" customFormat="1" ht="16.5" customHeight="1" hidden="1">
      <c r="A42" s="26" t="s">
        <v>8</v>
      </c>
      <c r="B42" s="26">
        <f t="shared" si="9"/>
        <v>8</v>
      </c>
      <c r="C42" s="26" t="s">
        <v>18</v>
      </c>
      <c r="D42" s="19">
        <v>50.35</v>
      </c>
      <c r="E42" s="19">
        <v>4.636483227362421</v>
      </c>
      <c r="F42" s="20">
        <v>54.98648322736242</v>
      </c>
      <c r="G42" s="28">
        <f t="shared" si="10"/>
        <v>78630.67101512826</v>
      </c>
      <c r="H42" s="29">
        <f t="shared" si="8"/>
        <v>53856.623982964564</v>
      </c>
      <c r="I42" s="26" t="s">
        <v>29</v>
      </c>
      <c r="J42" s="35"/>
      <c r="K42" s="48">
        <f t="shared" si="3"/>
        <v>49487.83490462618</v>
      </c>
      <c r="N42" s="68"/>
      <c r="O42" s="68"/>
      <c r="P42" s="68"/>
    </row>
    <row r="43" spans="1:16" s="5" customFormat="1" ht="16.5" customHeight="1" hidden="1">
      <c r="A43" s="26" t="s">
        <v>8</v>
      </c>
      <c r="B43" s="26">
        <f t="shared" si="9"/>
        <v>9</v>
      </c>
      <c r="C43" s="26" t="s">
        <v>19</v>
      </c>
      <c r="D43" s="19">
        <v>75.17</v>
      </c>
      <c r="E43" s="19">
        <v>6.922034641525982</v>
      </c>
      <c r="F43" s="20">
        <v>82.09203464152598</v>
      </c>
      <c r="G43" s="28">
        <f t="shared" si="10"/>
        <v>117391.60953738216</v>
      </c>
      <c r="H43" s="29">
        <f>G43/1.49</f>
        <v>78786.31512575984</v>
      </c>
      <c r="I43" s="30" t="s">
        <v>51</v>
      </c>
      <c r="J43" s="35"/>
      <c r="K43" s="48">
        <f t="shared" si="3"/>
        <v>73882.83117737339</v>
      </c>
      <c r="N43" s="68"/>
      <c r="O43" s="68"/>
      <c r="P43" s="68"/>
    </row>
    <row r="44" spans="1:16" s="5" customFormat="1" ht="16.5" customHeight="1" hidden="1">
      <c r="A44" s="26" t="s">
        <v>9</v>
      </c>
      <c r="B44" s="26">
        <f t="shared" si="9"/>
        <v>10</v>
      </c>
      <c r="C44" s="26" t="s">
        <v>19</v>
      </c>
      <c r="D44" s="19">
        <v>75.91</v>
      </c>
      <c r="E44" s="19">
        <v>5.592208951891951</v>
      </c>
      <c r="F44" s="20">
        <v>81.50220895189194</v>
      </c>
      <c r="G44" s="28">
        <f t="shared" si="10"/>
        <v>116548.15880120549</v>
      </c>
      <c r="H44" s="29">
        <f t="shared" si="8"/>
        <v>79827.50602822294</v>
      </c>
      <c r="I44" s="26" t="s">
        <v>30</v>
      </c>
      <c r="J44" s="35"/>
      <c r="K44" s="48">
        <f t="shared" si="3"/>
        <v>73351.98805670274</v>
      </c>
      <c r="N44" s="68"/>
      <c r="O44" s="68"/>
      <c r="P44" s="68"/>
    </row>
    <row r="45" spans="1:16" s="5" customFormat="1" ht="16.5" customHeight="1" hidden="1">
      <c r="A45" s="26" t="s">
        <v>9</v>
      </c>
      <c r="B45" s="26">
        <f t="shared" si="9"/>
        <v>11</v>
      </c>
      <c r="C45" s="26" t="s">
        <v>19</v>
      </c>
      <c r="D45" s="19">
        <v>103.27</v>
      </c>
      <c r="E45" s="19">
        <v>7.607791048108047</v>
      </c>
      <c r="F45" s="20">
        <v>110.87779104810804</v>
      </c>
      <c r="G45" s="28">
        <f t="shared" si="10"/>
        <v>158555.24119879448</v>
      </c>
      <c r="H45" s="29">
        <f t="shared" si="8"/>
        <v>108599.48027314691</v>
      </c>
      <c r="I45" s="26" t="s">
        <v>46</v>
      </c>
      <c r="J45" s="35"/>
      <c r="K45" s="48">
        <f t="shared" si="3"/>
        <v>99790.01194329723</v>
      </c>
      <c r="N45" s="68"/>
      <c r="O45" s="68"/>
      <c r="P45" s="68"/>
    </row>
    <row r="46" spans="1:16" s="5" customFormat="1" ht="16.5" customHeight="1" hidden="1">
      <c r="A46" s="26" t="s">
        <v>10</v>
      </c>
      <c r="B46" s="26">
        <f t="shared" si="9"/>
        <v>12</v>
      </c>
      <c r="C46" s="26" t="s">
        <v>19</v>
      </c>
      <c r="D46" s="19">
        <v>115.3</v>
      </c>
      <c r="E46" s="19">
        <v>9.7</v>
      </c>
      <c r="F46" s="20">
        <v>125</v>
      </c>
      <c r="G46" s="28">
        <f t="shared" si="10"/>
        <v>178750</v>
      </c>
      <c r="H46" s="29">
        <f t="shared" si="8"/>
        <v>122431.50684931508</v>
      </c>
      <c r="I46" s="26" t="s">
        <v>36</v>
      </c>
      <c r="J46" s="35"/>
      <c r="K46" s="48">
        <f t="shared" si="3"/>
        <v>112500</v>
      </c>
      <c r="N46" s="68"/>
      <c r="O46" s="68"/>
      <c r="P46" s="68"/>
    </row>
    <row r="47" spans="1:16" s="5" customFormat="1" ht="6.75" customHeight="1">
      <c r="A47" s="33"/>
      <c r="B47" s="22"/>
      <c r="C47" s="22"/>
      <c r="D47" s="22"/>
      <c r="E47" s="23"/>
      <c r="F47" s="22"/>
      <c r="G47" s="24"/>
      <c r="H47" s="25"/>
      <c r="I47" s="34"/>
      <c r="J47" s="35"/>
      <c r="K47" s="48"/>
      <c r="N47" s="68"/>
      <c r="O47" s="68"/>
      <c r="P47" s="68"/>
    </row>
    <row r="48" spans="1:11" s="5" customFormat="1" ht="16.5" customHeight="1">
      <c r="A48" s="73" t="s">
        <v>13</v>
      </c>
      <c r="B48" s="73"/>
      <c r="C48" s="73"/>
      <c r="D48" s="73" t="s">
        <v>22</v>
      </c>
      <c r="E48" s="73"/>
      <c r="F48" s="73"/>
      <c r="G48" s="73" t="s">
        <v>5</v>
      </c>
      <c r="H48" s="73"/>
      <c r="I48" s="26" t="s">
        <v>14</v>
      </c>
      <c r="J48" s="35"/>
      <c r="K48" s="48"/>
    </row>
    <row r="49" spans="1:11" s="5" customFormat="1" ht="16.5" customHeight="1">
      <c r="A49" s="26" t="s">
        <v>3</v>
      </c>
      <c r="B49" s="26" t="s">
        <v>21</v>
      </c>
      <c r="C49" s="26" t="s">
        <v>4</v>
      </c>
      <c r="D49" s="26" t="s">
        <v>35</v>
      </c>
      <c r="E49" s="27" t="s">
        <v>32</v>
      </c>
      <c r="F49" s="26" t="s">
        <v>15</v>
      </c>
      <c r="G49" s="28" t="s">
        <v>16</v>
      </c>
      <c r="H49" s="29" t="s">
        <v>17</v>
      </c>
      <c r="I49" s="26"/>
      <c r="J49" s="35"/>
      <c r="K49" s="48"/>
    </row>
    <row r="50" spans="1:12" s="5" customFormat="1" ht="16.5" customHeight="1">
      <c r="A50" s="26" t="s">
        <v>6</v>
      </c>
      <c r="B50" s="26">
        <v>1</v>
      </c>
      <c r="C50" s="26" t="s">
        <v>18</v>
      </c>
      <c r="D50" s="17">
        <v>51.71</v>
      </c>
      <c r="E50" s="17">
        <v>4.586186308040114</v>
      </c>
      <c r="F50" s="18">
        <f>D50+E50</f>
        <v>56.29618630804011</v>
      </c>
      <c r="G50" s="28">
        <f aca="true" t="shared" si="11" ref="G50:G58">F50*1200</f>
        <v>67555.42356964813</v>
      </c>
      <c r="H50" s="29">
        <f aca="true" t="shared" si="12" ref="H50:H62">G50/1.46</f>
        <v>46270.838061402836</v>
      </c>
      <c r="I50" s="21" t="s">
        <v>49</v>
      </c>
      <c r="J50" s="35"/>
      <c r="K50" s="48">
        <f>F50*880</f>
        <v>49540.6439510753</v>
      </c>
      <c r="L50" s="5">
        <v>880</v>
      </c>
    </row>
    <row r="51" spans="1:14" s="5" customFormat="1" ht="16.5" customHeight="1" hidden="1">
      <c r="A51" s="55" t="s">
        <v>6</v>
      </c>
      <c r="B51" s="55">
        <f>B50+1</f>
        <v>2</v>
      </c>
      <c r="C51" s="55" t="s">
        <v>18</v>
      </c>
      <c r="D51" s="56">
        <v>46.07</v>
      </c>
      <c r="E51" s="56">
        <v>4.085971827720132</v>
      </c>
      <c r="F51" s="57">
        <f aca="true" t="shared" si="13" ref="F51:F61">D51+E51</f>
        <v>50.15597182772013</v>
      </c>
      <c r="G51" s="58">
        <f t="shared" si="11"/>
        <v>60187.16619326416</v>
      </c>
      <c r="H51" s="59">
        <f t="shared" si="12"/>
        <v>41224.086433742574</v>
      </c>
      <c r="I51" s="55" t="s">
        <v>49</v>
      </c>
      <c r="J51" s="60"/>
      <c r="K51" s="61">
        <f>F51*880</f>
        <v>44137.25520839371</v>
      </c>
      <c r="L51" s="62">
        <v>880</v>
      </c>
      <c r="M51" s="63" t="s">
        <v>63</v>
      </c>
      <c r="N51" s="62"/>
    </row>
    <row r="52" spans="1:14" s="5" customFormat="1" ht="16.5" customHeight="1" hidden="1">
      <c r="A52" s="55" t="s">
        <v>6</v>
      </c>
      <c r="B52" s="55">
        <f aca="true" t="shared" si="14" ref="B52:B61">B51+1</f>
        <v>3</v>
      </c>
      <c r="C52" s="55" t="s">
        <v>19</v>
      </c>
      <c r="D52" s="56">
        <v>74.73</v>
      </c>
      <c r="E52" s="56">
        <v>6.627841864239755</v>
      </c>
      <c r="F52" s="57">
        <f t="shared" si="13"/>
        <v>81.35784186423976</v>
      </c>
      <c r="G52" s="58">
        <f t="shared" si="11"/>
        <v>97629.41023708771</v>
      </c>
      <c r="H52" s="59">
        <f t="shared" si="12"/>
        <v>66869.45906649843</v>
      </c>
      <c r="I52" s="55" t="s">
        <v>49</v>
      </c>
      <c r="J52" s="60"/>
      <c r="K52" s="61">
        <f>F52*880</f>
        <v>71594.90084053099</v>
      </c>
      <c r="L52" s="62">
        <v>880</v>
      </c>
      <c r="M52" s="63" t="s">
        <v>66</v>
      </c>
      <c r="N52" s="62"/>
    </row>
    <row r="53" spans="1:12" s="5" customFormat="1" ht="16.5" customHeight="1">
      <c r="A53" s="26" t="s">
        <v>7</v>
      </c>
      <c r="B53" s="26">
        <f t="shared" si="14"/>
        <v>4</v>
      </c>
      <c r="C53" s="26" t="s">
        <v>18</v>
      </c>
      <c r="D53" s="17">
        <v>56.92</v>
      </c>
      <c r="E53" s="17">
        <v>5.276411662098181</v>
      </c>
      <c r="F53" s="18">
        <f t="shared" si="13"/>
        <v>62.196411662098186</v>
      </c>
      <c r="G53" s="28">
        <f t="shared" si="11"/>
        <v>74635.69399451782</v>
      </c>
      <c r="H53" s="29">
        <f t="shared" si="12"/>
        <v>51120.33835240947</v>
      </c>
      <c r="I53" s="21" t="s">
        <v>49</v>
      </c>
      <c r="J53" s="37"/>
      <c r="K53" s="48">
        <f>F53*880</f>
        <v>54732.8422626464</v>
      </c>
      <c r="L53" s="5">
        <v>880</v>
      </c>
    </row>
    <row r="54" spans="1:12" s="5" customFormat="1" ht="16.5" customHeight="1" hidden="1">
      <c r="A54" s="26" t="s">
        <v>7</v>
      </c>
      <c r="B54" s="26">
        <f t="shared" si="14"/>
        <v>5</v>
      </c>
      <c r="C54" s="26" t="s">
        <v>18</v>
      </c>
      <c r="D54" s="17">
        <v>50.42</v>
      </c>
      <c r="E54" s="17">
        <v>4.67386992275106</v>
      </c>
      <c r="F54" s="18">
        <f t="shared" si="13"/>
        <v>55.09386992275106</v>
      </c>
      <c r="G54" s="28">
        <f t="shared" si="11"/>
        <v>66112.64390730127</v>
      </c>
      <c r="H54" s="29">
        <f t="shared" si="12"/>
        <v>45282.63281322005</v>
      </c>
      <c r="I54" s="26" t="s">
        <v>37</v>
      </c>
      <c r="J54" s="35"/>
      <c r="K54" s="48">
        <f t="shared" si="3"/>
        <v>49584.482930475955</v>
      </c>
      <c r="L54" s="5">
        <v>880</v>
      </c>
    </row>
    <row r="55" spans="1:12" s="5" customFormat="1" ht="16.5" customHeight="1" hidden="1">
      <c r="A55" s="26" t="s">
        <v>7</v>
      </c>
      <c r="B55" s="26">
        <f t="shared" si="14"/>
        <v>6</v>
      </c>
      <c r="C55" s="26" t="s">
        <v>19</v>
      </c>
      <c r="D55" s="17">
        <v>93.31</v>
      </c>
      <c r="E55" s="17">
        <v>8.64971841515076</v>
      </c>
      <c r="F55" s="18">
        <f t="shared" si="13"/>
        <v>101.95971841515076</v>
      </c>
      <c r="G55" s="28">
        <f t="shared" si="11"/>
        <v>122351.66209818091</v>
      </c>
      <c r="H55" s="29">
        <f>G55/1.49</f>
        <v>82115.20946186638</v>
      </c>
      <c r="I55" s="26" t="s">
        <v>53</v>
      </c>
      <c r="J55" s="35"/>
      <c r="K55" s="48">
        <f t="shared" si="3"/>
        <v>91763.74657363568</v>
      </c>
      <c r="L55" s="5">
        <v>880</v>
      </c>
    </row>
    <row r="56" spans="1:12" s="5" customFormat="1" ht="16.5" customHeight="1" hidden="1">
      <c r="A56" s="26" t="s">
        <v>8</v>
      </c>
      <c r="B56" s="26">
        <f t="shared" si="14"/>
        <v>7</v>
      </c>
      <c r="C56" s="26" t="s">
        <v>18</v>
      </c>
      <c r="D56" s="17">
        <v>56.92</v>
      </c>
      <c r="E56" s="17">
        <v>4.765791178669325</v>
      </c>
      <c r="F56" s="18">
        <f t="shared" si="13"/>
        <v>61.68579117866933</v>
      </c>
      <c r="G56" s="28">
        <f t="shared" si="11"/>
        <v>74022.94941440319</v>
      </c>
      <c r="H56" s="29">
        <f t="shared" si="12"/>
        <v>50700.65028383781</v>
      </c>
      <c r="I56" s="26" t="s">
        <v>38</v>
      </c>
      <c r="J56" s="35"/>
      <c r="K56" s="48">
        <f t="shared" si="3"/>
        <v>55517.21206080239</v>
      </c>
      <c r="L56" s="5">
        <v>880</v>
      </c>
    </row>
    <row r="57" spans="1:12" s="5" customFormat="1" ht="16.5" customHeight="1" hidden="1">
      <c r="A57" s="26" t="s">
        <v>8</v>
      </c>
      <c r="B57" s="26">
        <f t="shared" si="14"/>
        <v>8</v>
      </c>
      <c r="C57" s="26" t="s">
        <v>18</v>
      </c>
      <c r="D57" s="19">
        <v>50.42</v>
      </c>
      <c r="E57" s="19">
        <v>4.221559930226764</v>
      </c>
      <c r="F57" s="20">
        <f t="shared" si="13"/>
        <v>54.64155993022676</v>
      </c>
      <c r="G57" s="28">
        <f t="shared" si="11"/>
        <v>65569.87191627211</v>
      </c>
      <c r="H57" s="29">
        <f t="shared" si="12"/>
        <v>44910.871175528846</v>
      </c>
      <c r="I57" s="26" t="s">
        <v>47</v>
      </c>
      <c r="J57" s="35"/>
      <c r="K57" s="48">
        <f t="shared" si="3"/>
        <v>49177.403937204086</v>
      </c>
      <c r="L57" s="5">
        <v>880</v>
      </c>
    </row>
    <row r="58" spans="1:12" s="5" customFormat="1" ht="16.5" customHeight="1" hidden="1">
      <c r="A58" s="26" t="s">
        <v>8</v>
      </c>
      <c r="B58" s="26">
        <f t="shared" si="14"/>
        <v>9</v>
      </c>
      <c r="C58" s="26" t="s">
        <v>19</v>
      </c>
      <c r="D58" s="17">
        <v>93.31</v>
      </c>
      <c r="E58" s="17">
        <v>7.812648891103913</v>
      </c>
      <c r="F58" s="18">
        <f t="shared" si="13"/>
        <v>101.12264889110392</v>
      </c>
      <c r="G58" s="28">
        <f t="shared" si="11"/>
        <v>121347.17866932471</v>
      </c>
      <c r="H58" s="29">
        <f>G58/1.49</f>
        <v>81441.0595096139</v>
      </c>
      <c r="I58" s="21" t="s">
        <v>49</v>
      </c>
      <c r="J58" s="37"/>
      <c r="K58" s="48">
        <f>F58*880</f>
        <v>88987.93102417146</v>
      </c>
      <c r="L58" s="5">
        <v>880</v>
      </c>
    </row>
    <row r="59" spans="1:14" s="5" customFormat="1" ht="16.5" customHeight="1" hidden="1">
      <c r="A59" s="26" t="s">
        <v>9</v>
      </c>
      <c r="B59" s="26">
        <f t="shared" si="14"/>
        <v>10</v>
      </c>
      <c r="C59" s="26" t="s">
        <v>19</v>
      </c>
      <c r="D59" s="17">
        <v>76.02</v>
      </c>
      <c r="E59" s="17">
        <v>5.563055771149795</v>
      </c>
      <c r="F59" s="18">
        <f t="shared" si="13"/>
        <v>81.58305577114979</v>
      </c>
      <c r="G59" s="28">
        <f>F59*1430</f>
        <v>116663.76975274419</v>
      </c>
      <c r="H59" s="29">
        <f t="shared" si="12"/>
        <v>79906.69161146863</v>
      </c>
      <c r="I59" s="26" t="s">
        <v>33</v>
      </c>
      <c r="K59" s="48">
        <f t="shared" si="3"/>
        <v>73424.75019403482</v>
      </c>
      <c r="L59" s="35"/>
      <c r="M59" s="35"/>
      <c r="N59" s="35"/>
    </row>
    <row r="60" spans="1:14" s="5" customFormat="1" ht="16.5" customHeight="1" hidden="1">
      <c r="A60" s="26" t="s">
        <v>9</v>
      </c>
      <c r="B60" s="26">
        <f t="shared" si="14"/>
        <v>11</v>
      </c>
      <c r="C60" s="26" t="s">
        <v>19</v>
      </c>
      <c r="D60" s="17">
        <v>104.36</v>
      </c>
      <c r="E60" s="17">
        <v>7.636944228850204</v>
      </c>
      <c r="F60" s="18">
        <f t="shared" si="13"/>
        <v>111.9969442288502</v>
      </c>
      <c r="G60" s="28">
        <f>F60*1430</f>
        <v>160155.6302472558</v>
      </c>
      <c r="H60" s="29">
        <f t="shared" si="12"/>
        <v>109695.63715565465</v>
      </c>
      <c r="I60" s="26" t="s">
        <v>34</v>
      </c>
      <c r="K60" s="48">
        <f t="shared" si="3"/>
        <v>100797.24980596517</v>
      </c>
      <c r="L60" s="35"/>
      <c r="M60" s="35"/>
      <c r="N60" s="35"/>
    </row>
    <row r="61" spans="1:15" s="5" customFormat="1" ht="16.5" customHeight="1" hidden="1">
      <c r="A61" s="26" t="s">
        <v>10</v>
      </c>
      <c r="B61" s="26">
        <f t="shared" si="14"/>
        <v>12</v>
      </c>
      <c r="C61" s="26" t="s">
        <v>18</v>
      </c>
      <c r="D61" s="17">
        <v>104.2</v>
      </c>
      <c r="E61" s="17">
        <v>9.37</v>
      </c>
      <c r="F61" s="18">
        <f t="shared" si="13"/>
        <v>113.57000000000001</v>
      </c>
      <c r="G61" s="28">
        <f>F61*1430</f>
        <v>162405.1</v>
      </c>
      <c r="H61" s="29">
        <f t="shared" si="12"/>
        <v>111236.36986301371</v>
      </c>
      <c r="I61" s="26" t="s">
        <v>42</v>
      </c>
      <c r="K61" s="48">
        <f t="shared" si="3"/>
        <v>102213</v>
      </c>
      <c r="L61" s="35"/>
      <c r="M61" s="37"/>
      <c r="N61" s="38"/>
      <c r="O61" s="39"/>
    </row>
    <row r="62" spans="1:11" s="5" customFormat="1" ht="16.5" customHeight="1" hidden="1" thickBot="1">
      <c r="A62" s="12"/>
      <c r="B62" s="13"/>
      <c r="C62" s="13"/>
      <c r="D62" s="13"/>
      <c r="E62" s="14"/>
      <c r="F62" s="13">
        <f>SUM(F50:F61)</f>
        <v>931.6600000000001</v>
      </c>
      <c r="G62" s="15">
        <f>SUM(G50:G61)</f>
        <v>1188636.5</v>
      </c>
      <c r="H62" s="16">
        <f t="shared" si="12"/>
        <v>814134.5890410959</v>
      </c>
      <c r="I62" s="31"/>
      <c r="K62" s="48">
        <f t="shared" si="3"/>
        <v>838494.0000000001</v>
      </c>
    </row>
    <row r="63" spans="5:11" s="5" customFormat="1" ht="7.5" customHeight="1">
      <c r="E63" s="6"/>
      <c r="G63" s="7"/>
      <c r="H63" s="8"/>
      <c r="K63" s="49"/>
    </row>
    <row r="64" spans="1:11" s="5" customFormat="1" ht="16.5" customHeight="1">
      <c r="A64" s="9"/>
      <c r="B64" s="9"/>
      <c r="C64" s="44"/>
      <c r="D64" s="22" t="s">
        <v>60</v>
      </c>
      <c r="E64" s="44"/>
      <c r="F64" s="44"/>
      <c r="G64" s="10"/>
      <c r="H64" s="11"/>
      <c r="I64" s="11"/>
      <c r="J64" s="32"/>
      <c r="K64" s="50"/>
    </row>
    <row r="65" spans="1:11" s="5" customFormat="1" ht="20.25" customHeight="1">
      <c r="A65" s="9"/>
      <c r="B65" s="70" t="s">
        <v>12</v>
      </c>
      <c r="C65" s="71"/>
      <c r="D65" s="72"/>
      <c r="E65" s="44"/>
      <c r="F65" s="44"/>
      <c r="G65" s="10"/>
      <c r="H65" s="11"/>
      <c r="I65" s="11"/>
      <c r="J65" s="32"/>
      <c r="K65" s="50"/>
    </row>
    <row r="66" spans="1:13" ht="21">
      <c r="A66" s="26" t="s">
        <v>6</v>
      </c>
      <c r="B66" s="26">
        <v>3</v>
      </c>
      <c r="C66" s="26" t="s">
        <v>57</v>
      </c>
      <c r="D66" s="19">
        <v>71.5</v>
      </c>
      <c r="E66" s="19">
        <v>6.39662027833002</v>
      </c>
      <c r="F66" s="20">
        <f>D66+E66</f>
        <v>77.89662027833002</v>
      </c>
      <c r="G66" s="28">
        <f>+F66*1430</f>
        <v>111392.16699801193</v>
      </c>
      <c r="H66" s="29"/>
      <c r="I66" s="21" t="s">
        <v>49</v>
      </c>
      <c r="J66" s="47"/>
      <c r="K66" s="48">
        <f>F66*880</f>
        <v>68549.02584493042</v>
      </c>
      <c r="L66" s="5">
        <v>880</v>
      </c>
      <c r="M66" s="46"/>
    </row>
    <row r="67" spans="1:13" ht="21">
      <c r="A67" s="26"/>
      <c r="B67" s="70" t="s">
        <v>13</v>
      </c>
      <c r="C67" s="71"/>
      <c r="D67" s="72"/>
      <c r="E67" s="44"/>
      <c r="F67" s="44"/>
      <c r="J67" s="45"/>
      <c r="K67" s="48"/>
      <c r="L67" s="45"/>
      <c r="M67" s="45"/>
    </row>
    <row r="68" spans="1:13" ht="21">
      <c r="A68" s="26" t="s">
        <v>7</v>
      </c>
      <c r="B68" s="26">
        <v>4</v>
      </c>
      <c r="C68" s="26" t="s">
        <v>58</v>
      </c>
      <c r="D68" s="19">
        <v>54.76</v>
      </c>
      <c r="E68" s="19">
        <v>5.136338880484115</v>
      </c>
      <c r="F68" s="20">
        <f>D68+E68</f>
        <v>59.896338880484116</v>
      </c>
      <c r="G68" s="28">
        <f>+F68*1430</f>
        <v>85651.76459909229</v>
      </c>
      <c r="H68" s="29"/>
      <c r="I68" s="21" t="s">
        <v>49</v>
      </c>
      <c r="J68" s="45"/>
      <c r="K68" s="48">
        <f>F68*880</f>
        <v>52708.77821482602</v>
      </c>
      <c r="L68" s="5">
        <v>880</v>
      </c>
      <c r="M68" s="45"/>
    </row>
    <row r="70" spans="6:11" ht="21">
      <c r="F70" s="2"/>
      <c r="K70" s="51" t="e">
        <f>K58+K53+K52+K51+K50+K37+K36+K35+K27+K25+K22+K21+K14+K7+K4</f>
        <v>#VALUE!</v>
      </c>
    </row>
    <row r="71" spans="7:11" ht="21">
      <c r="G71" s="67"/>
      <c r="K71" s="53"/>
    </row>
  </sheetData>
  <sheetProtection/>
  <mergeCells count="16">
    <mergeCell ref="A48:C48"/>
    <mergeCell ref="G17:H17"/>
    <mergeCell ref="D17:F17"/>
    <mergeCell ref="G33:H33"/>
    <mergeCell ref="D48:F48"/>
    <mergeCell ref="G48:H48"/>
    <mergeCell ref="B65:D65"/>
    <mergeCell ref="B67:D67"/>
    <mergeCell ref="A2:C2"/>
    <mergeCell ref="A33:C33"/>
    <mergeCell ref="A17:C17"/>
    <mergeCell ref="D2:F2"/>
    <mergeCell ref="D33:F33"/>
    <mergeCell ref="A31:I31"/>
    <mergeCell ref="A32:I32"/>
    <mergeCell ref="G2:H2"/>
  </mergeCells>
  <printOptions/>
  <pageMargins left="0.3937007874015748" right="0.3937007874015748" top="0.3937007874015748" bottom="0.3937007874015748" header="0.31496062992125984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Раев</cp:lastModifiedBy>
  <cp:lastPrinted>2012-04-08T10:50:31Z</cp:lastPrinted>
  <dcterms:created xsi:type="dcterms:W3CDTF">1996-10-14T23:33:28Z</dcterms:created>
  <dcterms:modified xsi:type="dcterms:W3CDTF">2013-03-19T20:24:40Z</dcterms:modified>
  <cp:category/>
  <cp:version/>
  <cp:contentType/>
  <cp:contentStatus/>
</cp:coreProperties>
</file>